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itscobuy\Desktop\work\"/>
    </mc:Choice>
  </mc:AlternateContent>
  <xr:revisionPtr revIDLastSave="0" documentId="8_{0EC84A7C-7E48-432D-86BD-6B7BCA46BBBC}" xr6:coauthVersionLast="43" xr6:coauthVersionMax="43" xr10:uidLastSave="{00000000-0000-0000-0000-000000000000}"/>
  <bookViews>
    <workbookView xWindow="-110" yWindow="-110" windowWidth="19420" windowHeight="10560" xr2:uid="{00000000-000D-0000-FFFF-FFFF00000000}"/>
  </bookViews>
  <sheets>
    <sheet name="ケース回答" sheetId="11" r:id="rId1"/>
    <sheet name="配布" sheetId="12" r:id="rId2"/>
    <sheet name="元データ" sheetId="6" r:id="rId3"/>
    <sheet name="椿堂" sheetId="1" r:id="rId4"/>
    <sheet name="花月" sheetId="8" r:id="rId5"/>
    <sheet name="アオイ" sheetId="9" r:id="rId6"/>
    <sheet name="マーメイド" sheetId="10" r:id="rId7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" i="11" l="1"/>
  <c r="O24" i="11"/>
  <c r="N24" i="11"/>
  <c r="O23" i="11"/>
  <c r="N23" i="11"/>
  <c r="O22" i="11"/>
  <c r="N22" i="11"/>
  <c r="O21" i="11"/>
  <c r="N21" i="11"/>
  <c r="O20" i="11"/>
  <c r="N20" i="11"/>
  <c r="M24" i="11"/>
  <c r="M23" i="11"/>
  <c r="M22" i="11"/>
  <c r="M21" i="11"/>
  <c r="M20" i="11"/>
  <c r="L25" i="11"/>
  <c r="K25" i="11"/>
  <c r="O18" i="11"/>
  <c r="N18" i="11"/>
  <c r="M18" i="11"/>
  <c r="L18" i="11"/>
  <c r="O17" i="11"/>
  <c r="N17" i="11"/>
  <c r="M17" i="11"/>
  <c r="L17" i="11"/>
  <c r="O16" i="11"/>
  <c r="N16" i="11"/>
  <c r="M16" i="11"/>
  <c r="L16" i="11"/>
  <c r="O15" i="11"/>
  <c r="N15" i="11"/>
  <c r="M15" i="11"/>
  <c r="L15" i="11"/>
  <c r="O14" i="11"/>
  <c r="O19" i="11" s="1"/>
  <c r="N14" i="11"/>
  <c r="N19" i="11" s="1"/>
  <c r="M14" i="11"/>
  <c r="M19" i="11" s="1"/>
  <c r="L14" i="11"/>
  <c r="L19" i="11" s="1"/>
  <c r="K18" i="11"/>
  <c r="K17" i="11"/>
  <c r="K16" i="11"/>
  <c r="K15" i="11"/>
  <c r="K14" i="11"/>
  <c r="O12" i="11"/>
  <c r="N12" i="11"/>
  <c r="M12" i="11"/>
  <c r="L12" i="11"/>
  <c r="O11" i="11"/>
  <c r="N11" i="11"/>
  <c r="M11" i="11"/>
  <c r="L11" i="11"/>
  <c r="O10" i="11"/>
  <c r="N10" i="11"/>
  <c r="M10" i="11"/>
  <c r="L10" i="11"/>
  <c r="O9" i="11"/>
  <c r="N9" i="11"/>
  <c r="M9" i="11"/>
  <c r="L9" i="11"/>
  <c r="O8" i="11"/>
  <c r="N8" i="11"/>
  <c r="N13" i="11" s="1"/>
  <c r="M8" i="11"/>
  <c r="L8" i="11"/>
  <c r="L13" i="11" s="1"/>
  <c r="K10" i="11"/>
  <c r="M13" i="11"/>
  <c r="J6" i="11"/>
  <c r="J12" i="11" s="1"/>
  <c r="J18" i="11" s="1"/>
  <c r="J24" i="11" s="1"/>
  <c r="K12" i="11"/>
  <c r="K11" i="11"/>
  <c r="K9" i="11"/>
  <c r="K8" i="11"/>
  <c r="O6" i="11"/>
  <c r="N6" i="11"/>
  <c r="M6" i="11"/>
  <c r="L6" i="11"/>
  <c r="O5" i="11"/>
  <c r="N5" i="11"/>
  <c r="M5" i="11"/>
  <c r="L5" i="11"/>
  <c r="O4" i="11"/>
  <c r="N4" i="11"/>
  <c r="M4" i="11"/>
  <c r="L4" i="11"/>
  <c r="O3" i="11"/>
  <c r="N3" i="11"/>
  <c r="L3" i="11"/>
  <c r="O2" i="11"/>
  <c r="N2" i="11"/>
  <c r="M2" i="11"/>
  <c r="M7" i="11" s="1"/>
  <c r="L2" i="11"/>
  <c r="K6" i="11"/>
  <c r="K5" i="11"/>
  <c r="K4" i="11"/>
  <c r="K3" i="11"/>
  <c r="K2" i="11"/>
  <c r="E31" i="11"/>
  <c r="E30" i="11"/>
  <c r="O13" i="11" l="1"/>
  <c r="M25" i="11"/>
  <c r="N25" i="11"/>
  <c r="N7" i="11"/>
  <c r="O25" i="11"/>
  <c r="O7" i="11"/>
  <c r="K7" i="11"/>
  <c r="K13" i="11"/>
  <c r="L7" i="11"/>
  <c r="K19" i="11"/>
  <c r="E7" i="10"/>
  <c r="E6" i="10"/>
  <c r="E5" i="10"/>
  <c r="E4" i="10"/>
  <c r="E3" i="10"/>
  <c r="E7" i="9"/>
  <c r="E6" i="9"/>
  <c r="E5" i="9"/>
  <c r="E4" i="9"/>
  <c r="E3" i="9"/>
  <c r="E7" i="8"/>
  <c r="E6" i="8"/>
  <c r="E5" i="8"/>
  <c r="E4" i="8"/>
  <c r="E3" i="8"/>
  <c r="E7" i="1"/>
  <c r="E6" i="1"/>
  <c r="E5" i="1"/>
  <c r="E4" i="1"/>
  <c r="E3" i="1"/>
  <c r="E7" i="6"/>
  <c r="E6" i="6"/>
  <c r="E5" i="6"/>
  <c r="E4" i="6"/>
  <c r="E3" i="6"/>
  <c r="W6" i="11" l="1"/>
  <c r="V6" i="11"/>
  <c r="U6" i="11"/>
  <c r="T6" i="11"/>
  <c r="S6" i="11"/>
  <c r="U14" i="11" l="1"/>
  <c r="D28" i="11"/>
  <c r="T11" i="11" s="1"/>
  <c r="E28" i="11"/>
  <c r="U11" i="11" s="1"/>
  <c r="F28" i="11"/>
  <c r="V11" i="11" s="1"/>
  <c r="G28" i="11"/>
  <c r="W11" i="11" s="1"/>
  <c r="D29" i="11"/>
  <c r="T12" i="11" s="1"/>
  <c r="E29" i="11"/>
  <c r="U12" i="11" s="1"/>
  <c r="F29" i="11"/>
  <c r="V12" i="11" s="1"/>
  <c r="G29" i="11"/>
  <c r="W12" i="11" s="1"/>
  <c r="D30" i="11"/>
  <c r="T13" i="11" s="1"/>
  <c r="U13" i="11"/>
  <c r="F30" i="11"/>
  <c r="V13" i="11" s="1"/>
  <c r="G30" i="11"/>
  <c r="W13" i="11" s="1"/>
  <c r="D31" i="11"/>
  <c r="F31" i="11"/>
  <c r="V14" i="11" s="1"/>
  <c r="G31" i="11"/>
  <c r="W14" i="11" s="1"/>
  <c r="G27" i="11"/>
  <c r="F27" i="11"/>
  <c r="E27" i="11"/>
  <c r="D27" i="11"/>
  <c r="C27" i="11"/>
  <c r="G22" i="11"/>
  <c r="F22" i="11"/>
  <c r="E22" i="11"/>
  <c r="D22" i="11"/>
  <c r="C22" i="11"/>
  <c r="G17" i="11"/>
  <c r="F17" i="11"/>
  <c r="E17" i="11"/>
  <c r="D17" i="11"/>
  <c r="C17" i="11"/>
  <c r="G12" i="11"/>
  <c r="F12" i="11"/>
  <c r="E12" i="11"/>
  <c r="D12" i="11"/>
  <c r="C12" i="11"/>
  <c r="G7" i="11"/>
  <c r="F7" i="11"/>
  <c r="E7" i="11"/>
  <c r="D7" i="11"/>
  <c r="C7" i="11"/>
  <c r="C31" i="11"/>
  <c r="C28" i="11"/>
  <c r="S11" i="11" s="1"/>
  <c r="C29" i="11"/>
  <c r="S12" i="11" s="1"/>
  <c r="D32" i="11" l="1"/>
  <c r="F32" i="11"/>
  <c r="E32" i="11"/>
  <c r="G32" i="11"/>
  <c r="C30" i="11"/>
  <c r="S13" i="11" s="1"/>
  <c r="C32" i="11"/>
  <c r="U13" i="1"/>
  <c r="T13" i="1"/>
  <c r="S13" i="1"/>
  <c r="R13" i="1"/>
  <c r="Q13" i="1"/>
  <c r="U13" i="8"/>
  <c r="T13" i="8"/>
  <c r="S13" i="8"/>
  <c r="R13" i="8"/>
  <c r="Q13" i="8"/>
  <c r="U13" i="9"/>
  <c r="T13" i="9"/>
  <c r="S13" i="9"/>
  <c r="R13" i="9"/>
  <c r="Q13" i="9"/>
  <c r="AA5" i="10"/>
  <c r="AA4" i="10"/>
  <c r="AB4" i="10" s="1"/>
  <c r="AC4" i="10" s="1"/>
  <c r="AA3" i="10"/>
  <c r="AB3" i="10" s="1"/>
  <c r="AA5" i="9"/>
  <c r="AB5" i="9" s="1"/>
  <c r="AC5" i="9" s="1"/>
  <c r="AA4" i="9"/>
  <c r="AB4" i="9" s="1"/>
  <c r="AC4" i="9" s="1"/>
  <c r="AB3" i="9"/>
  <c r="AC3" i="9" s="1"/>
  <c r="AC6" i="9" s="1"/>
  <c r="AA3" i="9"/>
  <c r="AA6" i="9" s="1"/>
  <c r="AA5" i="8"/>
  <c r="AB5" i="8" s="1"/>
  <c r="AC5" i="8" s="1"/>
  <c r="AB4" i="8"/>
  <c r="AC4" i="8" s="1"/>
  <c r="AA4" i="8"/>
  <c r="AA3" i="8"/>
  <c r="AA6" i="8" s="1"/>
  <c r="AA5" i="1"/>
  <c r="AB5" i="1" s="1"/>
  <c r="AC5" i="1" s="1"/>
  <c r="AA4" i="1"/>
  <c r="AB4" i="1" s="1"/>
  <c r="AC4" i="1" s="1"/>
  <c r="AA3" i="1"/>
  <c r="AA6" i="1" l="1"/>
  <c r="AB3" i="8"/>
  <c r="AC3" i="8" s="1"/>
  <c r="AC6" i="8" s="1"/>
  <c r="AA6" i="10"/>
  <c r="AB5" i="10"/>
  <c r="AC5" i="10" s="1"/>
  <c r="AC3" i="10"/>
  <c r="AB6" i="9"/>
  <c r="AB6" i="8"/>
  <c r="AB3" i="1"/>
  <c r="U13" i="10"/>
  <c r="T13" i="10"/>
  <c r="S13" i="10"/>
  <c r="R13" i="10"/>
  <c r="Q13" i="10"/>
  <c r="AD58" i="6"/>
  <c r="AC58" i="6"/>
  <c r="AB58" i="6"/>
  <c r="AA58" i="6"/>
  <c r="N58" i="6"/>
  <c r="AD57" i="6" s="1"/>
  <c r="M58" i="6"/>
  <c r="AC57" i="6" s="1"/>
  <c r="L58" i="6"/>
  <c r="AB57" i="6" s="1"/>
  <c r="K58" i="6"/>
  <c r="AA57" i="6" s="1"/>
  <c r="J58" i="6"/>
  <c r="Z57" i="6" s="1"/>
  <c r="AD56" i="6"/>
  <c r="AC56" i="6"/>
  <c r="AB56" i="6"/>
  <c r="AA56" i="6"/>
  <c r="Z56" i="6"/>
  <c r="AD55" i="6"/>
  <c r="AC55" i="6"/>
  <c r="AB55" i="6"/>
  <c r="AA55" i="6"/>
  <c r="Z55" i="6"/>
  <c r="AD54" i="6"/>
  <c r="AC54" i="6"/>
  <c r="AB54" i="6"/>
  <c r="AA54" i="6"/>
  <c r="Z54" i="6"/>
  <c r="AD50" i="6"/>
  <c r="AC50" i="6"/>
  <c r="AB50" i="6"/>
  <c r="AA50" i="6"/>
  <c r="Z50" i="6"/>
  <c r="AD49" i="6"/>
  <c r="AC49" i="6"/>
  <c r="AB49" i="6"/>
  <c r="AA49" i="6"/>
  <c r="Z49" i="6"/>
  <c r="AD48" i="6"/>
  <c r="AC48" i="6"/>
  <c r="AB48" i="6"/>
  <c r="AA48" i="6"/>
  <c r="Z48" i="6"/>
  <c r="S22" i="6"/>
  <c r="R22" i="6" s="1"/>
  <c r="S21" i="6"/>
  <c r="H19" i="6"/>
  <c r="S18" i="6"/>
  <c r="S14" i="6"/>
  <c r="S12" i="6" s="1"/>
  <c r="R14" i="6"/>
  <c r="S11" i="6"/>
  <c r="S10" i="6"/>
  <c r="R10" i="6"/>
  <c r="S6" i="6"/>
  <c r="S5" i="6" s="1"/>
  <c r="R6" i="6"/>
  <c r="S3" i="6"/>
  <c r="K3" i="6" s="1"/>
  <c r="S4" i="6" l="1"/>
  <c r="R4" i="6" s="1"/>
  <c r="S13" i="6"/>
  <c r="K13" i="6" s="1"/>
  <c r="S25" i="6"/>
  <c r="AC6" i="10"/>
  <c r="AB6" i="10"/>
  <c r="AC3" i="1"/>
  <c r="AC6" i="1" s="1"/>
  <c r="AB6" i="1"/>
  <c r="R31" i="6"/>
  <c r="S37" i="6"/>
  <c r="R5" i="6"/>
  <c r="K5" i="6"/>
  <c r="K25" i="6"/>
  <c r="J3" i="6"/>
  <c r="R11" i="6"/>
  <c r="R27" i="6" s="1"/>
  <c r="K11" i="6"/>
  <c r="S27" i="6"/>
  <c r="AA3" i="6"/>
  <c r="R18" i="6"/>
  <c r="S15" i="6"/>
  <c r="S16" i="6"/>
  <c r="S8" i="6"/>
  <c r="S7" i="6"/>
  <c r="K39" i="6"/>
  <c r="L13" i="6"/>
  <c r="K12" i="6"/>
  <c r="S33" i="6"/>
  <c r="R12" i="6"/>
  <c r="R33" i="6" s="1"/>
  <c r="I29" i="6"/>
  <c r="P19" i="6"/>
  <c r="X19" i="6" s="1"/>
  <c r="AF19" i="6" s="1"/>
  <c r="K21" i="6"/>
  <c r="S41" i="6"/>
  <c r="R21" i="6"/>
  <c r="R41" i="6" s="1"/>
  <c r="K4" i="6"/>
  <c r="S31" i="6"/>
  <c r="L3" i="6"/>
  <c r="S9" i="6"/>
  <c r="S17" i="6"/>
  <c r="R3" i="6"/>
  <c r="S20" i="6"/>
  <c r="S19" i="6"/>
  <c r="R13" i="6"/>
  <c r="R39" i="6" s="1"/>
  <c r="S39" i="6"/>
  <c r="K6" i="6" l="1"/>
  <c r="J13" i="6"/>
  <c r="AA13" i="6"/>
  <c r="AA6" i="6"/>
  <c r="AB6" i="6" s="1"/>
  <c r="AC6" i="6" s="1"/>
  <c r="AD6" i="6" s="1"/>
  <c r="L6" i="6"/>
  <c r="M6" i="6" s="1"/>
  <c r="N6" i="6" s="1"/>
  <c r="J6" i="6"/>
  <c r="Z6" i="6" s="1"/>
  <c r="R25" i="6"/>
  <c r="K16" i="6"/>
  <c r="S34" i="6"/>
  <c r="R16" i="6"/>
  <c r="R34" i="6" s="1"/>
  <c r="S40" i="6"/>
  <c r="R17" i="6"/>
  <c r="R40" i="6" s="1"/>
  <c r="K17" i="6"/>
  <c r="R15" i="6"/>
  <c r="R28" i="6" s="1"/>
  <c r="S28" i="6"/>
  <c r="K15" i="6"/>
  <c r="AA21" i="6"/>
  <c r="K41" i="6"/>
  <c r="J21" i="6"/>
  <c r="L21" i="6"/>
  <c r="K37" i="6"/>
  <c r="AA5" i="6"/>
  <c r="L5" i="6"/>
  <c r="J5" i="6"/>
  <c r="S38" i="6"/>
  <c r="R9" i="6"/>
  <c r="R38" i="6" s="1"/>
  <c r="K9" i="6"/>
  <c r="I35" i="6"/>
  <c r="Q29" i="6"/>
  <c r="Y29" i="6" s="1"/>
  <c r="AG29" i="6" s="1"/>
  <c r="R19" i="6"/>
  <c r="R29" i="6" s="1"/>
  <c r="S29" i="6"/>
  <c r="K19" i="6"/>
  <c r="AA25" i="6"/>
  <c r="AI3" i="6"/>
  <c r="AB3" i="6"/>
  <c r="R37" i="6"/>
  <c r="T3" i="6"/>
  <c r="L25" i="6"/>
  <c r="M3" i="6"/>
  <c r="T13" i="6"/>
  <c r="T39" i="6" s="1"/>
  <c r="L39" i="6"/>
  <c r="M13" i="6"/>
  <c r="K27" i="6"/>
  <c r="K14" i="6"/>
  <c r="L11" i="6"/>
  <c r="AA11" i="6"/>
  <c r="J11" i="6"/>
  <c r="S42" i="6"/>
  <c r="S50" i="6" s="1"/>
  <c r="S36" i="6"/>
  <c r="S49" i="6" s="1"/>
  <c r="K7" i="6"/>
  <c r="S26" i="6"/>
  <c r="S30" i="6"/>
  <c r="R7" i="6"/>
  <c r="R26" i="6" s="1"/>
  <c r="R20" i="6"/>
  <c r="R35" i="6" s="1"/>
  <c r="S35" i="6"/>
  <c r="K20" i="6"/>
  <c r="AA4" i="6"/>
  <c r="L4" i="6"/>
  <c r="J4" i="6"/>
  <c r="K31" i="6"/>
  <c r="AA12" i="6"/>
  <c r="K33" i="6"/>
  <c r="L12" i="6"/>
  <c r="J12" i="6"/>
  <c r="R8" i="6"/>
  <c r="S32" i="6"/>
  <c r="K8" i="6"/>
  <c r="J25" i="6"/>
  <c r="Z3" i="6"/>
  <c r="AA39" i="6" l="1"/>
  <c r="AI13" i="6"/>
  <c r="AI39" i="6" s="1"/>
  <c r="AB13" i="6"/>
  <c r="J39" i="6"/>
  <c r="Z13" i="6"/>
  <c r="R30" i="6"/>
  <c r="M12" i="6"/>
  <c r="L33" i="6"/>
  <c r="T12" i="6"/>
  <c r="T33" i="6" s="1"/>
  <c r="AA20" i="6"/>
  <c r="J20" i="6"/>
  <c r="K35" i="6"/>
  <c r="L20" i="6"/>
  <c r="AI25" i="6"/>
  <c r="L9" i="6"/>
  <c r="AA9" i="6"/>
  <c r="K38" i="6"/>
  <c r="J9" i="6"/>
  <c r="L41" i="6"/>
  <c r="M21" i="6"/>
  <c r="T21" i="6"/>
  <c r="T41" i="6" s="1"/>
  <c r="M25" i="6"/>
  <c r="U3" i="6"/>
  <c r="N3" i="6"/>
  <c r="J41" i="6"/>
  <c r="Z21" i="6"/>
  <c r="L17" i="6"/>
  <c r="AA17" i="6"/>
  <c r="J17" i="6"/>
  <c r="K40" i="6"/>
  <c r="T11" i="6"/>
  <c r="L27" i="6"/>
  <c r="M11" i="6"/>
  <c r="AI21" i="6"/>
  <c r="AI41" i="6" s="1"/>
  <c r="AA41" i="6"/>
  <c r="AB21" i="6"/>
  <c r="K32" i="6"/>
  <c r="AA8" i="6"/>
  <c r="L8" i="6"/>
  <c r="J8" i="6"/>
  <c r="J27" i="6"/>
  <c r="Z11" i="6"/>
  <c r="AA27" i="6"/>
  <c r="AI11" i="6"/>
  <c r="AB11" i="6"/>
  <c r="T25" i="6"/>
  <c r="J37" i="6"/>
  <c r="Z5" i="6"/>
  <c r="S44" i="6"/>
  <c r="S48" i="6"/>
  <c r="L42" i="6"/>
  <c r="L37" i="6"/>
  <c r="M5" i="6"/>
  <c r="T5" i="6"/>
  <c r="M4" i="6"/>
  <c r="L31" i="6"/>
  <c r="T4" i="6"/>
  <c r="T6" i="6" s="1"/>
  <c r="AH3" i="6"/>
  <c r="Z25" i="6"/>
  <c r="AI12" i="6"/>
  <c r="AI33" i="6" s="1"/>
  <c r="AA33" i="6"/>
  <c r="AB12" i="6"/>
  <c r="L19" i="6"/>
  <c r="K22" i="6"/>
  <c r="J19" i="6"/>
  <c r="K29" i="6"/>
  <c r="AA19" i="6"/>
  <c r="Z4" i="6"/>
  <c r="J31" i="6"/>
  <c r="AA14" i="6"/>
  <c r="AB14" i="6" s="1"/>
  <c r="AC14" i="6" s="1"/>
  <c r="AD14" i="6" s="1"/>
  <c r="L14" i="6"/>
  <c r="M14" i="6" s="1"/>
  <c r="N14" i="6" s="1"/>
  <c r="J14" i="6"/>
  <c r="Z14" i="6" s="1"/>
  <c r="K18" i="6"/>
  <c r="J15" i="6"/>
  <c r="K28" i="6"/>
  <c r="AA15" i="6"/>
  <c r="L15" i="6"/>
  <c r="K36" i="6"/>
  <c r="R42" i="6"/>
  <c r="AA42" i="6"/>
  <c r="AA37" i="6"/>
  <c r="AB5" i="6"/>
  <c r="AI5" i="6"/>
  <c r="R32" i="6"/>
  <c r="R36" i="6"/>
  <c r="K10" i="6"/>
  <c r="L7" i="6"/>
  <c r="J7" i="6"/>
  <c r="AA7" i="6"/>
  <c r="K26" i="6"/>
  <c r="K30" i="6"/>
  <c r="M39" i="6"/>
  <c r="U13" i="6"/>
  <c r="U39" i="6" s="1"/>
  <c r="N13" i="6"/>
  <c r="J33" i="6"/>
  <c r="Z12" i="6"/>
  <c r="AI4" i="6"/>
  <c r="AA31" i="6"/>
  <c r="AB4" i="6"/>
  <c r="AJ3" i="6"/>
  <c r="AB25" i="6"/>
  <c r="AC3" i="6"/>
  <c r="I41" i="6"/>
  <c r="Q41" i="6" s="1"/>
  <c r="Y41" i="6" s="1"/>
  <c r="AG41" i="6" s="1"/>
  <c r="Q35" i="6"/>
  <c r="Y35" i="6" s="1"/>
  <c r="AG35" i="6" s="1"/>
  <c r="K42" i="6"/>
  <c r="AA16" i="6"/>
  <c r="K34" i="6"/>
  <c r="J16" i="6"/>
  <c r="L16" i="6"/>
  <c r="AC13" i="6" l="1"/>
  <c r="AJ13" i="6"/>
  <c r="AJ39" i="6" s="1"/>
  <c r="AB39" i="6"/>
  <c r="R44" i="6"/>
  <c r="Z39" i="6"/>
  <c r="AH13" i="6"/>
  <c r="AH39" i="6" s="1"/>
  <c r="AI7" i="6"/>
  <c r="AA26" i="6"/>
  <c r="AB7" i="6"/>
  <c r="AA30" i="6"/>
  <c r="AC25" i="6"/>
  <c r="AD3" i="6"/>
  <c r="AK3" i="6"/>
  <c r="Z7" i="6"/>
  <c r="J26" i="6"/>
  <c r="J30" i="6"/>
  <c r="M27" i="6"/>
  <c r="N11" i="6"/>
  <c r="U11" i="6"/>
  <c r="T20" i="6"/>
  <c r="T35" i="6" s="1"/>
  <c r="L35" i="6"/>
  <c r="M20" i="6"/>
  <c r="AH12" i="6"/>
  <c r="AH33" i="6" s="1"/>
  <c r="Z33" i="6"/>
  <c r="J29" i="6"/>
  <c r="Z19" i="6"/>
  <c r="AH25" i="6"/>
  <c r="Z9" i="6"/>
  <c r="Z42" i="6" s="1"/>
  <c r="J38" i="6"/>
  <c r="M16" i="6"/>
  <c r="T16" i="6"/>
  <c r="T34" i="6" s="1"/>
  <c r="L34" i="6"/>
  <c r="T7" i="6"/>
  <c r="L26" i="6"/>
  <c r="M7" i="6"/>
  <c r="L30" i="6"/>
  <c r="AA22" i="6"/>
  <c r="AB22" i="6" s="1"/>
  <c r="AC22" i="6" s="1"/>
  <c r="AD22" i="6" s="1"/>
  <c r="L22" i="6"/>
  <c r="M22" i="6" s="1"/>
  <c r="N22" i="6" s="1"/>
  <c r="J22" i="6"/>
  <c r="Z22" i="6" s="1"/>
  <c r="T31" i="6"/>
  <c r="AC11" i="6"/>
  <c r="AB27" i="6"/>
  <c r="AJ11" i="6"/>
  <c r="J32" i="6"/>
  <c r="Z8" i="6"/>
  <c r="N25" i="6"/>
  <c r="V3" i="6"/>
  <c r="Z20" i="6"/>
  <c r="J35" i="6"/>
  <c r="AA10" i="6"/>
  <c r="AB10" i="6" s="1"/>
  <c r="AC10" i="6" s="1"/>
  <c r="AD10" i="6" s="1"/>
  <c r="L10" i="6"/>
  <c r="M10" i="6" s="1"/>
  <c r="N10" i="6" s="1"/>
  <c r="J10" i="6"/>
  <c r="Z10" i="6" s="1"/>
  <c r="AI27" i="6"/>
  <c r="AI14" i="6"/>
  <c r="M8" i="6"/>
  <c r="T8" i="6"/>
  <c r="T32" i="6" s="1"/>
  <c r="L32" i="6"/>
  <c r="AB20" i="6"/>
  <c r="AA35" i="6"/>
  <c r="AI20" i="6"/>
  <c r="AI35" i="6" s="1"/>
  <c r="J34" i="6"/>
  <c r="Z16" i="6"/>
  <c r="L29" i="6"/>
  <c r="M19" i="6"/>
  <c r="T19" i="6"/>
  <c r="AJ25" i="6"/>
  <c r="T15" i="6"/>
  <c r="L28" i="6"/>
  <c r="M15" i="6"/>
  <c r="AJ12" i="6"/>
  <c r="AJ33" i="6" s="1"/>
  <c r="AB33" i="6"/>
  <c r="AC12" i="6"/>
  <c r="M31" i="6"/>
  <c r="U4" i="6"/>
  <c r="N4" i="6"/>
  <c r="Z37" i="6"/>
  <c r="AH5" i="6"/>
  <c r="AA32" i="6"/>
  <c r="AB8" i="6"/>
  <c r="AB36" i="6" s="1"/>
  <c r="AI8" i="6"/>
  <c r="AI32" i="6" s="1"/>
  <c r="T9" i="6"/>
  <c r="T38" i="6" s="1"/>
  <c r="L38" i="6"/>
  <c r="M9" i="6"/>
  <c r="M42" i="6" s="1"/>
  <c r="AI31" i="6"/>
  <c r="U25" i="6"/>
  <c r="AA34" i="6"/>
  <c r="AB16" i="6"/>
  <c r="AI16" i="6"/>
  <c r="AI34" i="6" s="1"/>
  <c r="AB31" i="6"/>
  <c r="AJ4" i="6"/>
  <c r="AJ6" i="6" s="1"/>
  <c r="AC4" i="6"/>
  <c r="AI15" i="6"/>
  <c r="AA28" i="6"/>
  <c r="AB15" i="6"/>
  <c r="J36" i="6"/>
  <c r="L36" i="6"/>
  <c r="Z17" i="6"/>
  <c r="J40" i="6"/>
  <c r="AI6" i="6"/>
  <c r="AH11" i="6"/>
  <c r="Z27" i="6"/>
  <c r="N39" i="6"/>
  <c r="V13" i="6"/>
  <c r="V39" i="6" s="1"/>
  <c r="T14" i="6"/>
  <c r="T27" i="6"/>
  <c r="AA36" i="6"/>
  <c r="K44" i="6"/>
  <c r="K51" i="6" s="1"/>
  <c r="AI37" i="6"/>
  <c r="AH4" i="6"/>
  <c r="AH6" i="6" s="1"/>
  <c r="Z31" i="6"/>
  <c r="T42" i="6"/>
  <c r="T37" i="6"/>
  <c r="J42" i="6"/>
  <c r="AJ21" i="6"/>
  <c r="AJ41" i="6" s="1"/>
  <c r="AC21" i="6"/>
  <c r="AB41" i="6"/>
  <c r="AB17" i="6"/>
  <c r="AA40" i="6"/>
  <c r="AI17" i="6"/>
  <c r="AI40" i="6" s="1"/>
  <c r="M33" i="6"/>
  <c r="N12" i="6"/>
  <c r="U12" i="6"/>
  <c r="U33" i="6" s="1"/>
  <c r="AA18" i="6"/>
  <c r="AB18" i="6" s="1"/>
  <c r="AC18" i="6" s="1"/>
  <c r="AD18" i="6" s="1"/>
  <c r="J18" i="6"/>
  <c r="Z18" i="6" s="1"/>
  <c r="L18" i="6"/>
  <c r="M18" i="6" s="1"/>
  <c r="N18" i="6" s="1"/>
  <c r="AH21" i="6"/>
  <c r="AH41" i="6" s="1"/>
  <c r="Z41" i="6"/>
  <c r="AB9" i="6"/>
  <c r="AA38" i="6"/>
  <c r="AI9" i="6"/>
  <c r="AI38" i="6" s="1"/>
  <c r="AC5" i="6"/>
  <c r="AJ5" i="6"/>
  <c r="AB37" i="6"/>
  <c r="Z15" i="6"/>
  <c r="J28" i="6"/>
  <c r="AB19" i="6"/>
  <c r="AI19" i="6"/>
  <c r="AA29" i="6"/>
  <c r="M37" i="6"/>
  <c r="N5" i="6"/>
  <c r="U5" i="6"/>
  <c r="T17" i="6"/>
  <c r="T40" i="6" s="1"/>
  <c r="L40" i="6"/>
  <c r="M17" i="6"/>
  <c r="U21" i="6"/>
  <c r="U41" i="6" s="1"/>
  <c r="N21" i="6"/>
  <c r="M41" i="6"/>
  <c r="AI42" i="6" l="1"/>
  <c r="AI50" i="6" s="1"/>
  <c r="AA44" i="6"/>
  <c r="AI36" i="6"/>
  <c r="AI49" i="6" s="1"/>
  <c r="AC39" i="6"/>
  <c r="AK13" i="6"/>
  <c r="AK39" i="6" s="1"/>
  <c r="AD13" i="6"/>
  <c r="V21" i="6"/>
  <c r="V41" i="6" s="1"/>
  <c r="N41" i="6"/>
  <c r="AC41" i="6"/>
  <c r="AK21" i="6"/>
  <c r="AK41" i="6" s="1"/>
  <c r="AD21" i="6"/>
  <c r="N19" i="6"/>
  <c r="U19" i="6"/>
  <c r="M29" i="6"/>
  <c r="AH20" i="6"/>
  <c r="AH35" i="6" s="1"/>
  <c r="Z35" i="6"/>
  <c r="AD25" i="6"/>
  <c r="AL3" i="6"/>
  <c r="M40" i="6"/>
  <c r="U17" i="6"/>
  <c r="U40" i="6" s="1"/>
  <c r="N17" i="6"/>
  <c r="AI29" i="6"/>
  <c r="AI22" i="6"/>
  <c r="Z36" i="6"/>
  <c r="M38" i="6"/>
  <c r="U9" i="6"/>
  <c r="U38" i="6" s="1"/>
  <c r="N9" i="6"/>
  <c r="N42" i="6" s="1"/>
  <c r="M28" i="6"/>
  <c r="U15" i="6"/>
  <c r="N15" i="6"/>
  <c r="M32" i="6"/>
  <c r="N8" i="6"/>
  <c r="U8" i="6"/>
  <c r="U32" i="6" s="1"/>
  <c r="T26" i="6"/>
  <c r="T10" i="6"/>
  <c r="T30" i="6"/>
  <c r="T44" i="6" s="1"/>
  <c r="U27" i="6"/>
  <c r="U14" i="6"/>
  <c r="AK5" i="6"/>
  <c r="AC37" i="6"/>
  <c r="AD5" i="6"/>
  <c r="AC27" i="6"/>
  <c r="AD11" i="6"/>
  <c r="AK11" i="6"/>
  <c r="AJ19" i="6"/>
  <c r="AB29" i="6"/>
  <c r="AC19" i="6"/>
  <c r="V12" i="6"/>
  <c r="V33" i="6" s="1"/>
  <c r="N33" i="6"/>
  <c r="AC15" i="6"/>
  <c r="AB28" i="6"/>
  <c r="AJ15" i="6"/>
  <c r="AJ16" i="6"/>
  <c r="AJ34" i="6" s="1"/>
  <c r="AB34" i="6"/>
  <c r="AC16" i="6"/>
  <c r="N31" i="6"/>
  <c r="V4" i="6"/>
  <c r="Z34" i="6"/>
  <c r="AH16" i="6"/>
  <c r="AH34" i="6" s="1"/>
  <c r="V25" i="6"/>
  <c r="T36" i="6"/>
  <c r="Z29" i="6"/>
  <c r="AH19" i="6"/>
  <c r="N27" i="6"/>
  <c r="V11" i="6"/>
  <c r="AJ37" i="6"/>
  <c r="AH37" i="6"/>
  <c r="AH31" i="6"/>
  <c r="T28" i="6"/>
  <c r="T18" i="6"/>
  <c r="T22" i="6"/>
  <c r="T29" i="6"/>
  <c r="U7" i="6"/>
  <c r="M26" i="6"/>
  <c r="N7" i="6"/>
  <c r="M30" i="6"/>
  <c r="AC9" i="6"/>
  <c r="AB38" i="6"/>
  <c r="AJ9" i="6"/>
  <c r="AJ38" i="6" s="1"/>
  <c r="U31" i="6"/>
  <c r="U37" i="6"/>
  <c r="AH15" i="6"/>
  <c r="Z28" i="6"/>
  <c r="AH14" i="6"/>
  <c r="AH27" i="6"/>
  <c r="AI18" i="6"/>
  <c r="AI28" i="6"/>
  <c r="U6" i="6"/>
  <c r="Z32" i="6"/>
  <c r="AH8" i="6"/>
  <c r="AH32" i="6" s="1"/>
  <c r="M34" i="6"/>
  <c r="U16" i="6"/>
  <c r="U34" i="6" s="1"/>
  <c r="N16" i="6"/>
  <c r="J44" i="6"/>
  <c r="AB26" i="6"/>
  <c r="AJ7" i="6"/>
  <c r="AC7" i="6"/>
  <c r="AB30" i="6"/>
  <c r="AH17" i="6"/>
  <c r="AH40" i="6" s="1"/>
  <c r="Z40" i="6"/>
  <c r="AK25" i="6"/>
  <c r="N37" i="6"/>
  <c r="V5" i="6"/>
  <c r="AB42" i="6"/>
  <c r="AC31" i="6"/>
  <c r="AK4" i="6"/>
  <c r="AD4" i="6"/>
  <c r="AC8" i="6"/>
  <c r="AB32" i="6"/>
  <c r="AJ8" i="6"/>
  <c r="AJ32" i="6" s="1"/>
  <c r="M36" i="6"/>
  <c r="AC17" i="6"/>
  <c r="AB40" i="6"/>
  <c r="AJ17" i="6"/>
  <c r="AJ40" i="6" s="1"/>
  <c r="AJ31" i="6"/>
  <c r="AC33" i="6"/>
  <c r="AD12" i="6"/>
  <c r="AK12" i="6"/>
  <c r="AK33" i="6" s="1"/>
  <c r="AB35" i="6"/>
  <c r="AC20" i="6"/>
  <c r="AJ20" i="6"/>
  <c r="AJ35" i="6" s="1"/>
  <c r="AJ27" i="6"/>
  <c r="AJ14" i="6"/>
  <c r="L44" i="6"/>
  <c r="AH9" i="6"/>
  <c r="AH38" i="6" s="1"/>
  <c r="Z38" i="6"/>
  <c r="M35" i="6"/>
  <c r="N20" i="6"/>
  <c r="N36" i="6" s="1"/>
  <c r="U20" i="6"/>
  <c r="U35" i="6" s="1"/>
  <c r="AH7" i="6"/>
  <c r="Z26" i="6"/>
  <c r="Z30" i="6"/>
  <c r="Z44" i="6" s="1"/>
  <c r="AI26" i="6"/>
  <c r="AI10" i="6"/>
  <c r="AI30" i="6"/>
  <c r="AD39" i="6" l="1"/>
  <c r="AL13" i="6"/>
  <c r="AL39" i="6" s="1"/>
  <c r="AC36" i="6"/>
  <c r="AC42" i="6"/>
  <c r="AI48" i="6"/>
  <c r="AI44" i="6"/>
  <c r="AA51" i="6" s="1"/>
  <c r="AC40" i="6"/>
  <c r="AK17" i="6"/>
  <c r="AK40" i="6" s="1"/>
  <c r="AD17" i="6"/>
  <c r="V27" i="6"/>
  <c r="V14" i="6"/>
  <c r="AJ18" i="6"/>
  <c r="AJ28" i="6"/>
  <c r="AK14" i="6"/>
  <c r="AK27" i="6"/>
  <c r="U18" i="6"/>
  <c r="U28" i="6"/>
  <c r="N40" i="6"/>
  <c r="V17" i="6"/>
  <c r="V40" i="6" s="1"/>
  <c r="AD27" i="6"/>
  <c r="AL11" i="6"/>
  <c r="M44" i="6"/>
  <c r="AC26" i="6"/>
  <c r="AK7" i="6"/>
  <c r="AD7" i="6"/>
  <c r="AC30" i="6"/>
  <c r="N26" i="6"/>
  <c r="V7" i="6"/>
  <c r="N30" i="6"/>
  <c r="N44" i="6" s="1"/>
  <c r="AH36" i="6"/>
  <c r="AD37" i="6"/>
  <c r="AL5" i="6"/>
  <c r="AL6" i="6" s="1"/>
  <c r="AL25" i="6"/>
  <c r="AL21" i="6"/>
  <c r="AL41" i="6" s="1"/>
  <c r="AD41" i="6"/>
  <c r="AL12" i="6"/>
  <c r="AL33" i="6" s="1"/>
  <c r="AD33" i="6"/>
  <c r="AH29" i="6"/>
  <c r="AH22" i="6"/>
  <c r="AJ10" i="6"/>
  <c r="AJ26" i="6"/>
  <c r="AJ30" i="6"/>
  <c r="U42" i="6"/>
  <c r="AH42" i="6"/>
  <c r="U29" i="6"/>
  <c r="U22" i="6"/>
  <c r="V37" i="6"/>
  <c r="V31" i="6"/>
  <c r="AH26" i="6"/>
  <c r="AH10" i="6"/>
  <c r="AH30" i="6"/>
  <c r="AH44" i="6" s="1"/>
  <c r="AL4" i="6"/>
  <c r="AD31" i="6"/>
  <c r="U26" i="6"/>
  <c r="U10" i="6"/>
  <c r="U30" i="6"/>
  <c r="V6" i="6"/>
  <c r="AK16" i="6"/>
  <c r="AK34" i="6" s="1"/>
  <c r="AC34" i="6"/>
  <c r="AD16" i="6"/>
  <c r="AC29" i="6"/>
  <c r="AK19" i="6"/>
  <c r="AD19" i="6"/>
  <c r="N32" i="6"/>
  <c r="V8" i="6"/>
  <c r="V32" i="6" s="1"/>
  <c r="AB44" i="6"/>
  <c r="N29" i="6"/>
  <c r="V19" i="6"/>
  <c r="AJ36" i="6"/>
  <c r="AK31" i="6"/>
  <c r="AK6" i="6"/>
  <c r="U36" i="6"/>
  <c r="AK37" i="6"/>
  <c r="AC38" i="6"/>
  <c r="AK9" i="6"/>
  <c r="AK38" i="6" s="1"/>
  <c r="AD9" i="6"/>
  <c r="AD42" i="6" s="1"/>
  <c r="AH28" i="6"/>
  <c r="AH18" i="6"/>
  <c r="AC28" i="6"/>
  <c r="AK15" i="6"/>
  <c r="AD15" i="6"/>
  <c r="N38" i="6"/>
  <c r="V9" i="6"/>
  <c r="V38" i="6" s="1"/>
  <c r="AC32" i="6"/>
  <c r="AD8" i="6"/>
  <c r="AK8" i="6"/>
  <c r="AK32" i="6" s="1"/>
  <c r="N35" i="6"/>
  <c r="V20" i="6"/>
  <c r="V35" i="6" s="1"/>
  <c r="AC35" i="6"/>
  <c r="AK20" i="6"/>
  <c r="AK35" i="6" s="1"/>
  <c r="AD20" i="6"/>
  <c r="V16" i="6"/>
  <c r="V34" i="6" s="1"/>
  <c r="N34" i="6"/>
  <c r="AJ42" i="6"/>
  <c r="AJ29" i="6"/>
  <c r="AJ22" i="6"/>
  <c r="N28" i="6"/>
  <c r="V15" i="6"/>
  <c r="AK36" i="6" l="1"/>
  <c r="AC44" i="6"/>
  <c r="V18" i="6"/>
  <c r="V28" i="6"/>
  <c r="V29" i="6"/>
  <c r="V22" i="6"/>
  <c r="AL16" i="6"/>
  <c r="AL34" i="6" s="1"/>
  <c r="AD34" i="6"/>
  <c r="V42" i="6"/>
  <c r="AK29" i="6"/>
  <c r="AK22" i="6"/>
  <c r="V10" i="6"/>
  <c r="V26" i="6"/>
  <c r="V30" i="6"/>
  <c r="AD35" i="6"/>
  <c r="AL20" i="6"/>
  <c r="AL35" i="6" s="1"/>
  <c r="AD36" i="6"/>
  <c r="AL15" i="6"/>
  <c r="AD28" i="6"/>
  <c r="AL31" i="6"/>
  <c r="AL37" i="6"/>
  <c r="AD26" i="6"/>
  <c r="AL7" i="6"/>
  <c r="AD30" i="6"/>
  <c r="AD44" i="6" s="1"/>
  <c r="AD40" i="6"/>
  <c r="AL17" i="6"/>
  <c r="AL40" i="6" s="1"/>
  <c r="AK26" i="6"/>
  <c r="AK10" i="6"/>
  <c r="AK30" i="6"/>
  <c r="AD38" i="6"/>
  <c r="AL9" i="6"/>
  <c r="AL38" i="6" s="1"/>
  <c r="V36" i="6"/>
  <c r="U44" i="6"/>
  <c r="AK18" i="6"/>
  <c r="AK28" i="6"/>
  <c r="AK42" i="6"/>
  <c r="AL8" i="6"/>
  <c r="AL32" i="6" s="1"/>
  <c r="AD32" i="6"/>
  <c r="AL19" i="6"/>
  <c r="AD29" i="6"/>
  <c r="AJ44" i="6"/>
  <c r="AL27" i="6"/>
  <c r="AL14" i="6"/>
  <c r="AK44" i="6" l="1"/>
  <c r="AL18" i="6"/>
  <c r="AL28" i="6"/>
  <c r="AL10" i="6"/>
  <c r="AL26" i="6"/>
  <c r="AL30" i="6"/>
  <c r="AL42" i="6"/>
  <c r="AL36" i="6"/>
  <c r="V44" i="6"/>
  <c r="AL29" i="6"/>
  <c r="AL22" i="6"/>
  <c r="AL44" i="6" l="1"/>
</calcChain>
</file>

<file path=xl/sharedStrings.xml><?xml version="1.0" encoding="utf-8"?>
<sst xmlns="http://schemas.openxmlformats.org/spreadsheetml/2006/main" count="623" uniqueCount="67">
  <si>
    <t>広鯉化学</t>
    <rPh sb="0" eb="1">
      <t>ヒロシ</t>
    </rPh>
    <rPh sb="1" eb="2">
      <t>コイ</t>
    </rPh>
    <rPh sb="2" eb="4">
      <t>カガク</t>
    </rPh>
    <phoneticPr fontId="3"/>
  </si>
  <si>
    <t>TTL</t>
    <phoneticPr fontId="3"/>
  </si>
  <si>
    <t>外田化学</t>
    <rPh sb="0" eb="2">
      <t>ソトダ</t>
    </rPh>
    <rPh sb="2" eb="4">
      <t>カガク</t>
    </rPh>
    <phoneticPr fontId="3"/>
  </si>
  <si>
    <t>ボイド化学</t>
    <rPh sb="3" eb="5">
      <t>カガク</t>
    </rPh>
    <phoneticPr fontId="3"/>
  </si>
  <si>
    <t>住人化学</t>
    <rPh sb="0" eb="1">
      <t>スミ</t>
    </rPh>
    <rPh sb="1" eb="2">
      <t>ヒト</t>
    </rPh>
    <rPh sb="2" eb="4">
      <t>カガク</t>
    </rPh>
    <phoneticPr fontId="3"/>
  </si>
  <si>
    <t>キャパ</t>
    <phoneticPr fontId="3"/>
  </si>
  <si>
    <t>AVE</t>
    <phoneticPr fontId="3"/>
  </si>
  <si>
    <t>AVE</t>
    <phoneticPr fontId="3"/>
  </si>
  <si>
    <t>TTL</t>
    <phoneticPr fontId="3"/>
  </si>
  <si>
    <t>合計</t>
    <rPh sb="0" eb="2">
      <t>ゴウケイ</t>
    </rPh>
    <phoneticPr fontId="3"/>
  </si>
  <si>
    <t>マーメイド化粧品</t>
    <rPh sb="5" eb="8">
      <t>ケショウヒン</t>
    </rPh>
    <phoneticPr fontId="3"/>
  </si>
  <si>
    <t>アオイ化粧品</t>
    <rPh sb="3" eb="6">
      <t>ケショウヒン</t>
    </rPh>
    <phoneticPr fontId="3"/>
  </si>
  <si>
    <t>同量</t>
    <rPh sb="0" eb="2">
      <t>ドウリョウ</t>
    </rPh>
    <phoneticPr fontId="3"/>
  </si>
  <si>
    <t>花月株式会社</t>
    <rPh sb="0" eb="1">
      <t>ハナ</t>
    </rPh>
    <rPh sb="1" eb="2">
      <t>ゲツ</t>
    </rPh>
    <rPh sb="2" eb="6">
      <t>カブシキガイシャ</t>
    </rPh>
    <phoneticPr fontId="3"/>
  </si>
  <si>
    <t>競合に買収</t>
    <rPh sb="0" eb="2">
      <t>キョウゴウ</t>
    </rPh>
    <rPh sb="3" eb="5">
      <t>バイシュウ</t>
    </rPh>
    <phoneticPr fontId="3"/>
  </si>
  <si>
    <t>株式会社椿堂</t>
    <rPh sb="0" eb="4">
      <t>カブシキガイシャ</t>
    </rPh>
    <rPh sb="4" eb="5">
      <t>ツバキ</t>
    </rPh>
    <rPh sb="5" eb="6">
      <t>ドウ</t>
    </rPh>
    <phoneticPr fontId="3"/>
  </si>
  <si>
    <t>2018年</t>
    <rPh sb="4" eb="5">
      <t>ネン</t>
    </rPh>
    <phoneticPr fontId="3"/>
  </si>
  <si>
    <t>値上げ</t>
    <rPh sb="0" eb="2">
      <t>ネア</t>
    </rPh>
    <phoneticPr fontId="3"/>
  </si>
  <si>
    <t>10％UP</t>
    <phoneticPr fontId="3"/>
  </si>
  <si>
    <t>頑張る</t>
    <rPh sb="0" eb="2">
      <t>ガンバ</t>
    </rPh>
    <phoneticPr fontId="3"/>
  </si>
  <si>
    <t>10％UP</t>
    <phoneticPr fontId="3"/>
  </si>
  <si>
    <t>トン</t>
    <phoneticPr fontId="3"/>
  </si>
  <si>
    <t>1億元</t>
    <rPh sb="1" eb="3">
      <t>オクゲン</t>
    </rPh>
    <phoneticPr fontId="3"/>
  </si>
  <si>
    <t>500億元</t>
    <rPh sb="4" eb="5">
      <t>ゲン</t>
    </rPh>
    <phoneticPr fontId="3"/>
  </si>
  <si>
    <t>広州</t>
    <rPh sb="0" eb="2">
      <t>コウシュウ</t>
    </rPh>
    <phoneticPr fontId="3"/>
  </si>
  <si>
    <t>広鯉化学</t>
    <rPh sb="0" eb="1">
      <t>ヒロ</t>
    </rPh>
    <rPh sb="1" eb="2">
      <t>コイ</t>
    </rPh>
    <rPh sb="2" eb="4">
      <t>カガク</t>
    </rPh>
    <phoneticPr fontId="3"/>
  </si>
  <si>
    <t>5億円</t>
    <rPh sb="1" eb="3">
      <t>オクエン</t>
    </rPh>
    <phoneticPr fontId="3"/>
  </si>
  <si>
    <t>3000億円</t>
    <rPh sb="4" eb="6">
      <t>オクエン</t>
    </rPh>
    <phoneticPr fontId="3"/>
  </si>
  <si>
    <t>山口</t>
    <rPh sb="0" eb="2">
      <t>ヤマグチ</t>
    </rPh>
    <phoneticPr fontId="3"/>
  </si>
  <si>
    <t>1億円
（本体10億ユーロ）</t>
    <rPh sb="1" eb="3">
      <t>オクエン</t>
    </rPh>
    <rPh sb="5" eb="7">
      <t>ホンタイ</t>
    </rPh>
    <rPh sb="9" eb="10">
      <t>オク</t>
    </rPh>
    <phoneticPr fontId="3"/>
  </si>
  <si>
    <t>500億円
（本体3兆円）</t>
    <rPh sb="3" eb="5">
      <t>オクエン</t>
    </rPh>
    <rPh sb="7" eb="9">
      <t>ホンタイ</t>
    </rPh>
    <rPh sb="10" eb="12">
      <t>チョウエン</t>
    </rPh>
    <phoneticPr fontId="3"/>
  </si>
  <si>
    <t>大阪
（本社ドイツ）</t>
    <rPh sb="0" eb="2">
      <t>オオサカ</t>
    </rPh>
    <rPh sb="4" eb="6">
      <t>ホンシャ</t>
    </rPh>
    <phoneticPr fontId="3"/>
  </si>
  <si>
    <t>100億円</t>
    <rPh sb="3" eb="5">
      <t>オクエン</t>
    </rPh>
    <phoneticPr fontId="3"/>
  </si>
  <si>
    <t>1.6兆円</t>
    <rPh sb="3" eb="5">
      <t>チョウエン</t>
    </rPh>
    <phoneticPr fontId="3"/>
  </si>
  <si>
    <t>茨城</t>
    <rPh sb="0" eb="2">
      <t>イバラキ</t>
    </rPh>
    <phoneticPr fontId="3"/>
  </si>
  <si>
    <t>資本金</t>
    <rPh sb="0" eb="3">
      <t>シホンキン</t>
    </rPh>
    <phoneticPr fontId="3"/>
  </si>
  <si>
    <t>売上高</t>
    <rPh sb="0" eb="2">
      <t>ウリアゲ</t>
    </rPh>
    <rPh sb="2" eb="3">
      <t>ダカ</t>
    </rPh>
    <phoneticPr fontId="3"/>
  </si>
  <si>
    <t>所在地</t>
    <rPh sb="0" eb="3">
      <t>ショザイチ</t>
    </rPh>
    <phoneticPr fontId="3"/>
  </si>
  <si>
    <t>会社名</t>
    <rPh sb="0" eb="3">
      <t>カイシャメイ</t>
    </rPh>
    <phoneticPr fontId="3"/>
  </si>
  <si>
    <t>表2.薬品メーカー一覧</t>
    <rPh sb="0" eb="1">
      <t>ヒョウ</t>
    </rPh>
    <rPh sb="3" eb="5">
      <t>ヤクヒン</t>
    </rPh>
    <rPh sb="9" eb="11">
      <t>イチラン</t>
    </rPh>
    <phoneticPr fontId="3"/>
  </si>
  <si>
    <t>その他</t>
    <rPh sb="2" eb="3">
      <t>タ</t>
    </rPh>
    <phoneticPr fontId="3"/>
  </si>
  <si>
    <t>チャネル拡大とボタニカルで若者に人気</t>
    <rPh sb="4" eb="6">
      <t>カクダイ</t>
    </rPh>
    <rPh sb="13" eb="15">
      <t>ワカモノ</t>
    </rPh>
    <rPh sb="16" eb="18">
      <t>ニンキ</t>
    </rPh>
    <phoneticPr fontId="3"/>
  </si>
  <si>
    <t>インバウンドで恩恵。エイジングケア好調</t>
    <rPh sb="7" eb="9">
      <t>オンケイ</t>
    </rPh>
    <rPh sb="17" eb="19">
      <t>コウチョウ</t>
    </rPh>
    <phoneticPr fontId="3"/>
  </si>
  <si>
    <t>化粧品最大手。2019年新工場建設</t>
    <rPh sb="0" eb="3">
      <t>ケショウヒン</t>
    </rPh>
    <rPh sb="3" eb="6">
      <t>サイオオテ</t>
    </rPh>
    <rPh sb="11" eb="12">
      <t>ネン</t>
    </rPh>
    <rPh sb="12" eb="15">
      <t>シンコウジョウ</t>
    </rPh>
    <rPh sb="15" eb="17">
      <t>ケンセツ</t>
    </rPh>
    <phoneticPr fontId="3"/>
  </si>
  <si>
    <t>化粧品内シェア</t>
    <rPh sb="0" eb="3">
      <t>ケショウヒン</t>
    </rPh>
    <rPh sb="3" eb="4">
      <t>ナイ</t>
    </rPh>
    <phoneticPr fontId="3"/>
  </si>
  <si>
    <t>化粧品売上高（百万円）</t>
    <rPh sb="0" eb="3">
      <t>ケショウヒン</t>
    </rPh>
    <rPh sb="3" eb="5">
      <t>ウリアゲ</t>
    </rPh>
    <rPh sb="5" eb="6">
      <t>ダカ</t>
    </rPh>
    <rPh sb="7" eb="10">
      <t>ヒャクマンエン</t>
    </rPh>
    <phoneticPr fontId="3"/>
  </si>
  <si>
    <t>全社売上高（百万円）</t>
    <rPh sb="0" eb="2">
      <t>ゼンシャ</t>
    </rPh>
    <rPh sb="2" eb="4">
      <t>ウリアゲ</t>
    </rPh>
    <rPh sb="4" eb="5">
      <t>ダカ</t>
    </rPh>
    <rPh sb="6" eb="9">
      <t>ヒャクマンエン</t>
    </rPh>
    <phoneticPr fontId="3"/>
  </si>
  <si>
    <t>百万円</t>
    <rPh sb="0" eb="3">
      <t>ヒャクマンエン</t>
    </rPh>
    <phoneticPr fontId="3"/>
  </si>
  <si>
    <t>供給構図</t>
    <rPh sb="0" eb="2">
      <t>キョウキュウ</t>
    </rPh>
    <rPh sb="2" eb="4">
      <t>コウズ</t>
    </rPh>
    <phoneticPr fontId="3"/>
  </si>
  <si>
    <t>トン</t>
    <phoneticPr fontId="3"/>
  </si>
  <si>
    <t>表1.日本化粧品会社一覧</t>
    <rPh sb="0" eb="1">
      <t>ヒョウ</t>
    </rPh>
    <rPh sb="3" eb="5">
      <t>ニホン</t>
    </rPh>
    <rPh sb="5" eb="8">
      <t>ケショウヒン</t>
    </rPh>
    <rPh sb="8" eb="10">
      <t>カイシャ</t>
    </rPh>
    <rPh sb="10" eb="12">
      <t>イチラン</t>
    </rPh>
    <phoneticPr fontId="3"/>
  </si>
  <si>
    <t>表3.供給構図（2019年から毎年10％UP）</t>
    <rPh sb="0" eb="1">
      <t>ヒョウ</t>
    </rPh>
    <rPh sb="3" eb="5">
      <t>キョウキュウ</t>
    </rPh>
    <rPh sb="5" eb="7">
      <t>コウズ</t>
    </rPh>
    <rPh sb="12" eb="13">
      <t>ネン</t>
    </rPh>
    <rPh sb="15" eb="17">
      <t>マイトシ</t>
    </rPh>
    <phoneticPr fontId="3"/>
  </si>
  <si>
    <t>表4.供給構図（2019年から毎年20％UP）</t>
    <rPh sb="0" eb="1">
      <t>ヒョウ</t>
    </rPh>
    <rPh sb="3" eb="5">
      <t>キョウキュウ</t>
    </rPh>
    <rPh sb="5" eb="7">
      <t>コウズ</t>
    </rPh>
    <rPh sb="12" eb="13">
      <t>ネン</t>
    </rPh>
    <rPh sb="15" eb="17">
      <t>マイトシ</t>
    </rPh>
    <phoneticPr fontId="3"/>
  </si>
  <si>
    <t>表5.各社原料A価格比較</t>
    <rPh sb="0" eb="1">
      <t>ヒョウ</t>
    </rPh>
    <rPh sb="3" eb="5">
      <t>カクシャ</t>
    </rPh>
    <rPh sb="5" eb="7">
      <t>ゲンリョウ</t>
    </rPh>
    <rPh sb="8" eb="10">
      <t>カカク</t>
    </rPh>
    <rPh sb="10" eb="12">
      <t>ヒカク</t>
    </rPh>
    <phoneticPr fontId="3"/>
  </si>
  <si>
    <t>表6.各社キャパ比較（赤字：増設）</t>
    <rPh sb="0" eb="1">
      <t>ヒョウ</t>
    </rPh>
    <rPh sb="3" eb="5">
      <t>カクシャ</t>
    </rPh>
    <rPh sb="8" eb="10">
      <t>ヒカク</t>
    </rPh>
    <rPh sb="11" eb="13">
      <t>アカジ</t>
    </rPh>
    <rPh sb="14" eb="16">
      <t>ゾウセツ</t>
    </rPh>
    <phoneticPr fontId="3"/>
  </si>
  <si>
    <t>トン/年</t>
    <rPh sb="3" eb="4">
      <t>ネン</t>
    </rPh>
    <phoneticPr fontId="3"/>
  </si>
  <si>
    <t>円/kg</t>
    <rPh sb="0" eb="1">
      <t>エン</t>
    </rPh>
    <phoneticPr fontId="3"/>
  </si>
  <si>
    <t>表5.各社原料A価格比較（2019年以降は坂田想定）</t>
    <rPh sb="0" eb="1">
      <t>ヒョウ</t>
    </rPh>
    <rPh sb="3" eb="5">
      <t>カクシャ</t>
    </rPh>
    <rPh sb="5" eb="7">
      <t>ゲンリョウ</t>
    </rPh>
    <rPh sb="8" eb="10">
      <t>カカク</t>
    </rPh>
    <rPh sb="10" eb="12">
      <t>ヒカク</t>
    </rPh>
    <rPh sb="17" eb="20">
      <t>ネンイコウ</t>
    </rPh>
    <rPh sb="21" eb="23">
      <t>サカタ</t>
    </rPh>
    <rPh sb="23" eb="25">
      <t>ソウテイ</t>
    </rPh>
    <phoneticPr fontId="3"/>
  </si>
  <si>
    <t>表7.供給構図（現時点各社提示数量）</t>
    <rPh sb="0" eb="1">
      <t>ヒョウ</t>
    </rPh>
    <rPh sb="3" eb="5">
      <t>キョウキュウ</t>
    </rPh>
    <rPh sb="5" eb="7">
      <t>コウズ</t>
    </rPh>
    <rPh sb="8" eb="11">
      <t>ゲンジテン</t>
    </rPh>
    <rPh sb="11" eb="13">
      <t>カクシャ</t>
    </rPh>
    <rPh sb="13" eb="15">
      <t>テイジ</t>
    </rPh>
    <rPh sb="15" eb="17">
      <t>スウリョウ</t>
    </rPh>
    <phoneticPr fontId="3"/>
  </si>
  <si>
    <t>ローレル社など複数社あり</t>
    <rPh sb="4" eb="5">
      <t>シャ</t>
    </rPh>
    <rPh sb="7" eb="9">
      <t>フクスウ</t>
    </rPh>
    <rPh sb="9" eb="10">
      <t>シャ</t>
    </rPh>
    <phoneticPr fontId="3"/>
  </si>
  <si>
    <t>TTL</t>
  </si>
  <si>
    <t>稼働率</t>
    <rPh sb="0" eb="2">
      <t>カドウ</t>
    </rPh>
    <rPh sb="2" eb="3">
      <t>リツ</t>
    </rPh>
    <phoneticPr fontId="3"/>
  </si>
  <si>
    <t>資本金
（百万円）</t>
    <rPh sb="0" eb="3">
      <t>シホンキン</t>
    </rPh>
    <rPh sb="5" eb="8">
      <t>ヒャクマンエン</t>
    </rPh>
    <phoneticPr fontId="3"/>
  </si>
  <si>
    <t>日用品最大手。化粧品に注力</t>
    <rPh sb="0" eb="3">
      <t>ニチヨウヒン</t>
    </rPh>
    <rPh sb="3" eb="4">
      <t>サイ</t>
    </rPh>
    <rPh sb="4" eb="6">
      <t>オオテ</t>
    </rPh>
    <rPh sb="7" eb="10">
      <t>ケショウヒン</t>
    </rPh>
    <rPh sb="11" eb="13">
      <t>チュウリョク</t>
    </rPh>
    <phoneticPr fontId="3"/>
  </si>
  <si>
    <t>各社調達計画数量</t>
    <rPh sb="0" eb="2">
      <t>カクシャ</t>
    </rPh>
    <rPh sb="2" eb="4">
      <t>チョウタツ</t>
    </rPh>
    <rPh sb="4" eb="6">
      <t>ケイカク</t>
    </rPh>
    <rPh sb="6" eb="8">
      <t>スウリョウ</t>
    </rPh>
    <phoneticPr fontId="3"/>
  </si>
  <si>
    <t>Action Plan</t>
    <phoneticPr fontId="3"/>
  </si>
  <si>
    <t>（複数社）</t>
    <rPh sb="1" eb="3">
      <t>フクスウ</t>
    </rPh>
    <rPh sb="3" eb="4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</si>
</sst>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2060"/>
      <name val="ＭＳ Ｐゴシック"/>
      <family val="2"/>
      <charset val="128"/>
      <scheme val="minor"/>
    </font>
    <font>
      <sz val="11"/>
      <color rgb="FF002060"/>
      <name val="ＭＳ Ｐゴシック"/>
      <family val="3"/>
      <charset val="128"/>
      <scheme val="minor"/>
    </font>
    <font>
      <i/>
      <sz val="11"/>
      <color rgb="FFFF0000"/>
      <name val="ＭＳ Ｐゴシック"/>
      <family val="3"/>
      <charset val="128"/>
      <scheme val="minor"/>
    </font>
    <font>
      <i/>
      <sz val="1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38" fontId="5" fillId="0" borderId="0" xfId="0" applyNumberFormat="1" applyFont="1" applyAlignment="1"/>
    <xf numFmtId="0" fontId="5" fillId="0" borderId="0" xfId="0" applyFont="1" applyFill="1" applyAlignment="1"/>
    <xf numFmtId="38" fontId="0" fillId="0" borderId="0" xfId="0" applyNumberFormat="1" applyAlignment="1"/>
    <xf numFmtId="0" fontId="0" fillId="0" borderId="0" xfId="0" applyFill="1" applyAlignment="1"/>
    <xf numFmtId="38" fontId="5" fillId="2" borderId="0" xfId="0" applyNumberFormat="1" applyFont="1" applyFill="1" applyAlignment="1"/>
    <xf numFmtId="0" fontId="5" fillId="2" borderId="0" xfId="0" applyFont="1" applyFill="1" applyAlignment="1"/>
    <xf numFmtId="38" fontId="0" fillId="2" borderId="0" xfId="0" applyNumberFormat="1" applyFill="1" applyAlignment="1"/>
    <xf numFmtId="0" fontId="0" fillId="2" borderId="0" xfId="0" applyFill="1" applyAlignment="1"/>
    <xf numFmtId="0" fontId="5" fillId="0" borderId="0" xfId="0" applyFont="1" applyFill="1" applyAlignment="1">
      <alignment vertical="top"/>
    </xf>
    <xf numFmtId="38" fontId="2" fillId="0" borderId="0" xfId="0" applyNumberFormat="1" applyFont="1" applyAlignment="1"/>
    <xf numFmtId="0" fontId="0" fillId="0" borderId="0" xfId="0" applyFill="1" applyAlignment="1">
      <alignment vertical="top"/>
    </xf>
    <xf numFmtId="0" fontId="5" fillId="0" borderId="1" xfId="0" applyFont="1" applyBorder="1" applyAlignment="1"/>
    <xf numFmtId="0" fontId="0" fillId="0" borderId="1" xfId="0" applyBorder="1" applyAlignment="1"/>
    <xf numFmtId="38" fontId="5" fillId="0" borderId="0" xfId="1" applyFont="1" applyAlignment="1"/>
    <xf numFmtId="38" fontId="0" fillId="0" borderId="0" xfId="1" applyFont="1" applyAlignment="1"/>
    <xf numFmtId="176" fontId="5" fillId="0" borderId="0" xfId="2" applyNumberFormat="1" applyFont="1" applyAlignment="1"/>
    <xf numFmtId="176" fontId="0" fillId="0" borderId="0" xfId="2" applyNumberFormat="1" applyFont="1" applyAlignment="1"/>
    <xf numFmtId="38" fontId="5" fillId="3" borderId="2" xfId="0" applyNumberFormat="1" applyFont="1" applyFill="1" applyBorder="1" applyAlignment="1"/>
    <xf numFmtId="0" fontId="5" fillId="3" borderId="2" xfId="0" applyFont="1" applyFill="1" applyBorder="1" applyAlignment="1"/>
    <xf numFmtId="38" fontId="0" fillId="3" borderId="2" xfId="0" applyNumberFormat="1" applyFill="1" applyBorder="1" applyAlignment="1"/>
    <xf numFmtId="0" fontId="0" fillId="3" borderId="2" xfId="0" applyFill="1" applyBorder="1" applyAlignment="1"/>
    <xf numFmtId="38" fontId="5" fillId="4" borderId="2" xfId="1" applyFont="1" applyFill="1" applyBorder="1" applyAlignment="1"/>
    <xf numFmtId="0" fontId="5" fillId="4" borderId="2" xfId="0" applyFont="1" applyFill="1" applyBorder="1" applyAlignment="1"/>
    <xf numFmtId="38" fontId="0" fillId="4" borderId="2" xfId="1" applyFont="1" applyFill="1" applyBorder="1" applyAlignment="1"/>
    <xf numFmtId="0" fontId="0" fillId="4" borderId="2" xfId="0" applyFill="1" applyBorder="1" applyAlignment="1"/>
    <xf numFmtId="38" fontId="5" fillId="0" borderId="0" xfId="1" applyFont="1" applyFill="1" applyAlignment="1"/>
    <xf numFmtId="38" fontId="0" fillId="0" borderId="0" xfId="1" applyFont="1" applyFill="1" applyAlignment="1"/>
    <xf numFmtId="0" fontId="5" fillId="0" borderId="0" xfId="0" applyFont="1" applyFill="1" applyBorder="1" applyAlignment="1"/>
    <xf numFmtId="0" fontId="0" fillId="0" borderId="0" xfId="0" applyFill="1" applyBorder="1" applyAlignment="1"/>
    <xf numFmtId="0" fontId="0" fillId="3" borderId="0" xfId="0" applyFill="1" applyAlignment="1"/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top"/>
    </xf>
    <xf numFmtId="0" fontId="0" fillId="5" borderId="1" xfId="0" applyFill="1" applyBorder="1" applyAlignment="1"/>
    <xf numFmtId="9" fontId="0" fillId="0" borderId="2" xfId="2" applyFont="1" applyBorder="1" applyAlignment="1"/>
    <xf numFmtId="38" fontId="0" fillId="0" borderId="2" xfId="1" applyFont="1" applyBorder="1" applyAlignment="1"/>
    <xf numFmtId="0" fontId="0" fillId="0" borderId="2" xfId="0" applyBorder="1" applyAlignment="1"/>
    <xf numFmtId="9" fontId="0" fillId="3" borderId="0" xfId="2" applyFont="1" applyFill="1" applyAlignment="1"/>
    <xf numFmtId="38" fontId="0" fillId="3" borderId="0" xfId="1" applyFont="1" applyFill="1" applyAlignment="1"/>
    <xf numFmtId="9" fontId="0" fillId="0" borderId="0" xfId="2" applyFont="1" applyAlignment="1"/>
    <xf numFmtId="0" fontId="5" fillId="6" borderId="1" xfId="0" applyFont="1" applyFill="1" applyBorder="1" applyAlignment="1"/>
    <xf numFmtId="0" fontId="0" fillId="6" borderId="1" xfId="0" applyFill="1" applyBorder="1" applyAlignment="1"/>
    <xf numFmtId="0" fontId="0" fillId="5" borderId="1" xfId="0" applyFill="1" applyBorder="1" applyAlignment="1">
      <alignment wrapText="1"/>
    </xf>
    <xf numFmtId="0" fontId="0" fillId="0" borderId="0" xfId="0" applyAlignment="1">
      <alignment horizontal="right"/>
    </xf>
    <xf numFmtId="38" fontId="0" fillId="0" borderId="0" xfId="0" applyNumberFormat="1" applyAlignment="1">
      <alignment vertical="top"/>
    </xf>
    <xf numFmtId="38" fontId="6" fillId="0" borderId="0" xfId="1" applyFont="1" applyAlignment="1"/>
    <xf numFmtId="38" fontId="6" fillId="4" borderId="2" xfId="1" applyFont="1" applyFill="1" applyBorder="1" applyAlignment="1"/>
    <xf numFmtId="0" fontId="7" fillId="6" borderId="1" xfId="0" applyFont="1" applyFill="1" applyBorder="1" applyAlignment="1"/>
    <xf numFmtId="38" fontId="6" fillId="0" borderId="0" xfId="0" applyNumberFormat="1" applyFont="1" applyAlignment="1">
      <alignment vertical="top"/>
    </xf>
    <xf numFmtId="38" fontId="0" fillId="0" borderId="0" xfId="0" applyNumberFormat="1">
      <alignment vertical="center"/>
    </xf>
    <xf numFmtId="38" fontId="0" fillId="3" borderId="0" xfId="0" applyNumberFormat="1" applyFill="1" applyAlignment="1"/>
    <xf numFmtId="0" fontId="0" fillId="3" borderId="1" xfId="0" applyFill="1" applyBorder="1" applyAlignment="1"/>
    <xf numFmtId="9" fontId="0" fillId="0" borderId="0" xfId="2" applyFont="1">
      <alignment vertical="center"/>
    </xf>
    <xf numFmtId="0" fontId="0" fillId="0" borderId="2" xfId="0" applyFill="1" applyBorder="1" applyAlignment="1"/>
    <xf numFmtId="9" fontId="0" fillId="0" borderId="2" xfId="2" applyFont="1" applyBorder="1">
      <alignment vertical="center"/>
    </xf>
    <xf numFmtId="38" fontId="0" fillId="0" borderId="2" xfId="0" applyNumberFormat="1" applyBorder="1" applyAlignment="1"/>
    <xf numFmtId="0" fontId="0" fillId="0" borderId="0" xfId="0" applyAlignment="1">
      <alignment horizontal="center" vertical="center"/>
    </xf>
    <xf numFmtId="0" fontId="8" fillId="7" borderId="3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38" fontId="0" fillId="8" borderId="7" xfId="1" applyFont="1" applyFill="1" applyBorder="1" applyAlignment="1">
      <alignment horizontal="center"/>
    </xf>
    <xf numFmtId="38" fontId="0" fillId="8" borderId="8" xfId="1" applyFont="1" applyFill="1" applyBorder="1" applyAlignment="1">
      <alignment horizontal="center"/>
    </xf>
    <xf numFmtId="0" fontId="8" fillId="7" borderId="9" xfId="0" applyFont="1" applyFill="1" applyBorder="1" applyAlignment="1"/>
    <xf numFmtId="0" fontId="8" fillId="7" borderId="13" xfId="0" applyFont="1" applyFill="1" applyBorder="1" applyAlignment="1">
      <alignment horizontal="center"/>
    </xf>
    <xf numFmtId="38" fontId="0" fillId="8" borderId="16" xfId="1" applyFont="1" applyFill="1" applyBorder="1" applyAlignment="1">
      <alignment horizontal="center"/>
    </xf>
    <xf numFmtId="38" fontId="0" fillId="0" borderId="0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9" borderId="0" xfId="1" applyFont="1" applyFill="1" applyBorder="1" applyAlignment="1">
      <alignment horizontal="center" vertical="center"/>
    </xf>
    <xf numFmtId="38" fontId="0" fillId="9" borderId="14" xfId="1" applyFont="1" applyFill="1" applyBorder="1" applyAlignment="1">
      <alignment horizontal="center" vertical="center"/>
    </xf>
    <xf numFmtId="38" fontId="0" fillId="9" borderId="5" xfId="1" applyFont="1" applyFill="1" applyBorder="1" applyAlignment="1">
      <alignment horizontal="center" vertical="center"/>
    </xf>
    <xf numFmtId="38" fontId="0" fillId="9" borderId="1" xfId="1" applyFont="1" applyFill="1" applyBorder="1" applyAlignment="1">
      <alignment horizontal="center" vertical="center"/>
    </xf>
    <xf numFmtId="38" fontId="0" fillId="9" borderId="15" xfId="1" applyFont="1" applyFill="1" applyBorder="1" applyAlignment="1">
      <alignment horizontal="center" vertical="center"/>
    </xf>
    <xf numFmtId="38" fontId="0" fillId="9" borderId="6" xfId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right" vertical="center"/>
    </xf>
    <xf numFmtId="0" fontId="9" fillId="9" borderId="10" xfId="0" applyFont="1" applyFill="1" applyBorder="1" applyAlignment="1">
      <alignment horizontal="right" vertical="center"/>
    </xf>
    <xf numFmtId="0" fontId="9" fillId="9" borderId="11" xfId="0" applyFont="1" applyFill="1" applyBorder="1" applyAlignment="1">
      <alignment horizontal="right" vertical="center"/>
    </xf>
    <xf numFmtId="0" fontId="9" fillId="8" borderId="12" xfId="0" applyFont="1" applyFill="1" applyBorder="1" applyAlignment="1">
      <alignment horizontal="right"/>
    </xf>
    <xf numFmtId="0" fontId="10" fillId="0" borderId="0" xfId="0" applyFont="1">
      <alignment vertical="center"/>
    </xf>
    <xf numFmtId="0" fontId="0" fillId="3" borderId="0" xfId="0" applyFill="1" applyAlignment="1">
      <alignment horizontal="left" vertical="top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526115</xdr:colOff>
      <xdr:row>22</xdr:row>
      <xdr:rowOff>35858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622490" y="350295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</xdr:col>
      <xdr:colOff>526115</xdr:colOff>
      <xdr:row>27</xdr:row>
      <xdr:rowOff>35858</xdr:rowOff>
    </xdr:from>
    <xdr:ext cx="65" cy="17222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97690" y="382680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17</xdr:col>
      <xdr:colOff>526115</xdr:colOff>
      <xdr:row>10</xdr:row>
      <xdr:rowOff>35858</xdr:rowOff>
    </xdr:from>
    <xdr:ext cx="65" cy="17222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97690" y="468405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526115</xdr:colOff>
      <xdr:row>18</xdr:row>
      <xdr:rowOff>35858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050990" y="329340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0</xdr:row>
      <xdr:rowOff>0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745815" y="295050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65" cy="17222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249680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0</xdr:row>
      <xdr:rowOff>0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249680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65" cy="17222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249680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0</xdr:row>
      <xdr:rowOff>0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249680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65" cy="17222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249680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0</xdr:row>
      <xdr:rowOff>0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249680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"/>
  <sheetViews>
    <sheetView showGridLines="0" tabSelected="1" workbookViewId="0">
      <selection activeCell="G7" sqref="G7"/>
    </sheetView>
  </sheetViews>
  <sheetFormatPr defaultRowHeight="13" x14ac:dyDescent="0.2"/>
  <cols>
    <col min="1" max="1" width="15.36328125" bestFit="1" customWidth="1"/>
    <col min="2" max="2" width="9.81640625" bestFit="1" customWidth="1"/>
    <col min="8" max="8" width="1.90625" customWidth="1"/>
    <col min="16" max="16" width="1.7265625" customWidth="1"/>
  </cols>
  <sheetData>
    <row r="1" spans="1:23" ht="13.5" thickBot="1" x14ac:dyDescent="0.25">
      <c r="A1" t="s">
        <v>64</v>
      </c>
      <c r="I1" s="15"/>
      <c r="J1" s="15"/>
      <c r="K1" s="15">
        <v>2017</v>
      </c>
      <c r="L1" s="15">
        <v>2018</v>
      </c>
      <c r="M1" s="15">
        <v>2019</v>
      </c>
      <c r="N1" s="15">
        <v>2020</v>
      </c>
      <c r="O1" s="15">
        <v>2021</v>
      </c>
      <c r="Q1" s="1" t="s">
        <v>54</v>
      </c>
      <c r="R1" s="1"/>
      <c r="S1" s="1"/>
      <c r="T1" s="1"/>
      <c r="U1" s="1"/>
      <c r="V1" s="1"/>
      <c r="W1" s="1" t="s">
        <v>55</v>
      </c>
    </row>
    <row r="2" spans="1:23" ht="14" thickTop="1" thickBot="1" x14ac:dyDescent="0.25">
      <c r="A2" s="43"/>
      <c r="B2" s="43"/>
      <c r="C2" s="43">
        <v>2017</v>
      </c>
      <c r="D2" s="43">
        <v>2018</v>
      </c>
      <c r="E2" s="43">
        <v>2019</v>
      </c>
      <c r="F2" s="43">
        <v>2020</v>
      </c>
      <c r="G2" s="43">
        <v>2021</v>
      </c>
      <c r="I2" s="6" t="s">
        <v>4</v>
      </c>
      <c r="J2" s="1" t="s">
        <v>15</v>
      </c>
      <c r="K2" s="5">
        <f>C3</f>
        <v>7954.545454545454</v>
      </c>
      <c r="L2" s="5">
        <f>D3</f>
        <v>8750</v>
      </c>
      <c r="M2" s="5">
        <f>E3</f>
        <v>10500</v>
      </c>
      <c r="N2" s="5">
        <f>F3</f>
        <v>11550</v>
      </c>
      <c r="O2" s="5">
        <f>G3</f>
        <v>12705</v>
      </c>
      <c r="Q2" s="53"/>
      <c r="R2" s="53"/>
      <c r="S2" s="53">
        <v>2017</v>
      </c>
      <c r="T2" s="53">
        <v>2018</v>
      </c>
      <c r="U2" s="53">
        <v>2019</v>
      </c>
      <c r="V2" s="53">
        <v>2020</v>
      </c>
      <c r="W2" s="53">
        <v>2021</v>
      </c>
    </row>
    <row r="3" spans="1:23" ht="13.5" thickTop="1" x14ac:dyDescent="0.2">
      <c r="A3" s="6" t="s">
        <v>15</v>
      </c>
      <c r="B3" s="6" t="s">
        <v>4</v>
      </c>
      <c r="C3" s="29">
        <v>7954.545454545454</v>
      </c>
      <c r="D3" s="17">
        <v>8750</v>
      </c>
      <c r="E3" s="17">
        <v>10500</v>
      </c>
      <c r="F3" s="17">
        <v>11550</v>
      </c>
      <c r="G3" s="17">
        <v>12705</v>
      </c>
      <c r="I3" s="1"/>
      <c r="J3" s="1" t="s">
        <v>13</v>
      </c>
      <c r="K3" s="5">
        <f>C8</f>
        <v>6249.9999999999991</v>
      </c>
      <c r="L3" s="5">
        <f>D8</f>
        <v>6875</v>
      </c>
      <c r="M3" s="5">
        <f>E8</f>
        <v>8250</v>
      </c>
      <c r="N3" s="5">
        <f>F8</f>
        <v>9075</v>
      </c>
      <c r="O3" s="5">
        <f>G8</f>
        <v>9982</v>
      </c>
      <c r="Q3" s="6" t="s">
        <v>4</v>
      </c>
      <c r="R3" s="1"/>
      <c r="S3" s="5">
        <v>26000</v>
      </c>
      <c r="T3" s="12">
        <v>28000</v>
      </c>
      <c r="U3" s="5">
        <v>28000</v>
      </c>
      <c r="V3" s="5">
        <v>28000</v>
      </c>
      <c r="W3" s="12">
        <v>30000</v>
      </c>
    </row>
    <row r="4" spans="1:23" x14ac:dyDescent="0.2">
      <c r="A4" s="6"/>
      <c r="B4" s="13" t="s">
        <v>3</v>
      </c>
      <c r="C4" s="29">
        <v>5861.2440191387559</v>
      </c>
      <c r="D4" s="17">
        <v>6447.3684210526317</v>
      </c>
      <c r="E4" s="17">
        <v>6447</v>
      </c>
      <c r="F4" s="17">
        <v>6447</v>
      </c>
      <c r="G4" s="17">
        <v>8581</v>
      </c>
      <c r="I4" s="1"/>
      <c r="J4" s="1" t="s">
        <v>11</v>
      </c>
      <c r="K4" s="5">
        <f>C13</f>
        <v>2840.9090909090905</v>
      </c>
      <c r="L4" s="5">
        <f>D13</f>
        <v>3125</v>
      </c>
      <c r="M4" s="5">
        <f>E13</f>
        <v>3750</v>
      </c>
      <c r="N4" s="5">
        <f>F13</f>
        <v>4300</v>
      </c>
      <c r="O4" s="5">
        <f>G13</f>
        <v>5000</v>
      </c>
      <c r="Q4" s="13" t="s">
        <v>3</v>
      </c>
      <c r="R4" s="1"/>
      <c r="S4" s="5">
        <v>18000</v>
      </c>
      <c r="T4" s="12">
        <v>20000</v>
      </c>
      <c r="U4" s="5">
        <v>20000</v>
      </c>
      <c r="V4" s="12">
        <v>22000</v>
      </c>
      <c r="W4" s="5">
        <v>22000</v>
      </c>
    </row>
    <row r="5" spans="1:23" x14ac:dyDescent="0.2">
      <c r="A5" s="6"/>
      <c r="B5" s="6" t="s">
        <v>2</v>
      </c>
      <c r="C5" s="29">
        <v>2169.4214876033052</v>
      </c>
      <c r="D5" s="17">
        <v>2386.363636363636</v>
      </c>
      <c r="E5" s="17">
        <v>2386</v>
      </c>
      <c r="F5" s="17">
        <v>2386</v>
      </c>
      <c r="G5" s="17">
        <v>2625</v>
      </c>
      <c r="I5" s="1"/>
      <c r="J5" s="1" t="s">
        <v>10</v>
      </c>
      <c r="K5" s="5">
        <f>C18</f>
        <v>2272.7272727272725</v>
      </c>
      <c r="L5" s="5">
        <f>D18</f>
        <v>2500</v>
      </c>
      <c r="M5" s="5">
        <f>E18</f>
        <v>2750</v>
      </c>
      <c r="N5" s="5">
        <f>F18</f>
        <v>2750</v>
      </c>
      <c r="O5" s="5">
        <f>G18</f>
        <v>3000</v>
      </c>
      <c r="Q5" s="6" t="s">
        <v>2</v>
      </c>
      <c r="R5" s="1"/>
      <c r="S5" s="5">
        <v>6800</v>
      </c>
      <c r="T5" s="5">
        <v>6800</v>
      </c>
      <c r="U5" s="5">
        <v>6800</v>
      </c>
      <c r="V5" s="5">
        <v>6800</v>
      </c>
      <c r="W5" s="5">
        <v>6800</v>
      </c>
    </row>
    <row r="6" spans="1:23" x14ac:dyDescent="0.2">
      <c r="A6" s="6"/>
      <c r="B6" s="6" t="s">
        <v>25</v>
      </c>
      <c r="C6" s="29"/>
      <c r="D6" s="17"/>
      <c r="E6" s="17">
        <v>5000</v>
      </c>
      <c r="F6" s="17">
        <v>5000</v>
      </c>
      <c r="G6" s="17">
        <v>5000</v>
      </c>
      <c r="I6" s="1"/>
      <c r="J6" s="1" t="str">
        <f>A23</f>
        <v>その他</v>
      </c>
      <c r="K6" s="5">
        <f>C23</f>
        <v>1136.3636363636363</v>
      </c>
      <c r="L6" s="5">
        <f>D23</f>
        <v>1250</v>
      </c>
      <c r="M6" s="5">
        <f>E23</f>
        <v>1375</v>
      </c>
      <c r="N6" s="5">
        <f>F23</f>
        <v>1512.5000000000002</v>
      </c>
      <c r="O6" s="5">
        <f>G23</f>
        <v>1663.7500000000005</v>
      </c>
      <c r="Q6" s="32" t="s">
        <v>60</v>
      </c>
      <c r="R6" s="32"/>
      <c r="S6" s="52">
        <f>SUM(S3:S5)</f>
        <v>50800</v>
      </c>
      <c r="T6" s="52">
        <f t="shared" ref="T6:W6" si="0">SUM(T3:T5)</f>
        <v>54800</v>
      </c>
      <c r="U6" s="52">
        <f t="shared" si="0"/>
        <v>54800</v>
      </c>
      <c r="V6" s="52">
        <f t="shared" si="0"/>
        <v>56800</v>
      </c>
      <c r="W6" s="52">
        <f t="shared" si="0"/>
        <v>58800</v>
      </c>
    </row>
    <row r="7" spans="1:23" x14ac:dyDescent="0.2">
      <c r="A7" s="27"/>
      <c r="B7" s="27" t="s">
        <v>9</v>
      </c>
      <c r="C7" s="26">
        <f>SUM(C3:C6)</f>
        <v>15985.210961287516</v>
      </c>
      <c r="D7" s="26">
        <f t="shared" ref="D7:G7" si="1">SUM(D3:D6)</f>
        <v>17583.732057416266</v>
      </c>
      <c r="E7" s="26">
        <f t="shared" si="1"/>
        <v>24333</v>
      </c>
      <c r="F7" s="26">
        <f t="shared" si="1"/>
        <v>25383</v>
      </c>
      <c r="G7" s="26">
        <f t="shared" si="1"/>
        <v>28911</v>
      </c>
      <c r="I7" s="23"/>
      <c r="J7" s="23" t="s">
        <v>9</v>
      </c>
      <c r="K7" s="22">
        <f>SUM(K2:K6)</f>
        <v>20454.545454545452</v>
      </c>
      <c r="L7" s="22">
        <f t="shared" ref="L7:O7" si="2">SUM(L2:L6)</f>
        <v>22500</v>
      </c>
      <c r="M7" s="22">
        <f t="shared" si="2"/>
        <v>26625</v>
      </c>
      <c r="N7" s="22">
        <f t="shared" si="2"/>
        <v>29187.5</v>
      </c>
      <c r="O7" s="22">
        <f t="shared" si="2"/>
        <v>32350.75</v>
      </c>
      <c r="Q7" s="55" t="s">
        <v>0</v>
      </c>
      <c r="R7" s="38"/>
      <c r="S7" s="57"/>
      <c r="T7" s="57"/>
      <c r="U7" s="57">
        <v>5000</v>
      </c>
      <c r="V7" s="57">
        <v>5000</v>
      </c>
      <c r="W7" s="57">
        <v>5000</v>
      </c>
    </row>
    <row r="8" spans="1:23" x14ac:dyDescent="0.2">
      <c r="A8" s="6" t="s">
        <v>13</v>
      </c>
      <c r="B8" s="6" t="s">
        <v>4</v>
      </c>
      <c r="C8" s="29">
        <v>6249.9999999999991</v>
      </c>
      <c r="D8" s="17">
        <v>6875</v>
      </c>
      <c r="E8" s="17">
        <v>8250</v>
      </c>
      <c r="F8" s="17">
        <v>9075</v>
      </c>
      <c r="G8" s="17">
        <v>9982</v>
      </c>
      <c r="I8" s="13" t="s">
        <v>3</v>
      </c>
      <c r="J8" s="1" t="s">
        <v>15</v>
      </c>
      <c r="K8" s="5">
        <f>C4</f>
        <v>5861.2440191387559</v>
      </c>
      <c r="L8" s="5">
        <f>D4</f>
        <v>6447.3684210526317</v>
      </c>
      <c r="M8" s="5">
        <f>E4</f>
        <v>6447</v>
      </c>
      <c r="N8" s="5">
        <f>F4</f>
        <v>6447</v>
      </c>
      <c r="O8" s="5">
        <f>G4</f>
        <v>8581</v>
      </c>
    </row>
    <row r="9" spans="1:23" x14ac:dyDescent="0.2">
      <c r="A9" s="6"/>
      <c r="B9" s="13" t="s">
        <v>3</v>
      </c>
      <c r="C9" s="29">
        <v>4605.2631578947357</v>
      </c>
      <c r="D9" s="17">
        <v>5065.78947368421</v>
      </c>
      <c r="E9" s="17">
        <v>5572</v>
      </c>
      <c r="F9" s="17">
        <v>6129</v>
      </c>
      <c r="G9" s="17">
        <v>6742</v>
      </c>
      <c r="I9" s="1"/>
      <c r="J9" s="1" t="s">
        <v>13</v>
      </c>
      <c r="K9" s="5">
        <f>C9</f>
        <v>4605.2631578947357</v>
      </c>
      <c r="L9" s="5">
        <f>D9</f>
        <v>5065.78947368421</v>
      </c>
      <c r="M9" s="5">
        <f>E9</f>
        <v>5572</v>
      </c>
      <c r="N9" s="5">
        <f>F9</f>
        <v>6129</v>
      </c>
      <c r="O9" s="5">
        <f>G9</f>
        <v>6742</v>
      </c>
    </row>
    <row r="10" spans="1:23" ht="13.5" thickBot="1" x14ac:dyDescent="0.25">
      <c r="A10" s="6"/>
      <c r="B10" s="6" t="s">
        <v>2</v>
      </c>
      <c r="C10" s="29">
        <v>1704.5454545454545</v>
      </c>
      <c r="D10" s="17">
        <v>1875</v>
      </c>
      <c r="E10" s="17">
        <v>2063</v>
      </c>
      <c r="F10" s="17">
        <v>2063</v>
      </c>
      <c r="G10" s="17">
        <v>2063</v>
      </c>
      <c r="I10" s="1"/>
      <c r="J10" s="1" t="s">
        <v>11</v>
      </c>
      <c r="K10" s="5">
        <f>C14</f>
        <v>2093.3014354066986</v>
      </c>
      <c r="L10" s="5">
        <f>D14</f>
        <v>2302.6315789473688</v>
      </c>
      <c r="M10" s="5">
        <f>E14</f>
        <v>1286</v>
      </c>
      <c r="N10" s="5">
        <f>F14</f>
        <v>2243</v>
      </c>
      <c r="O10" s="5">
        <f>G14</f>
        <v>2852</v>
      </c>
      <c r="Q10" t="s">
        <v>61</v>
      </c>
      <c r="R10" s="53"/>
      <c r="S10" s="53">
        <v>2017</v>
      </c>
      <c r="T10" s="53">
        <v>2018</v>
      </c>
      <c r="U10" s="53">
        <v>2019</v>
      </c>
      <c r="V10" s="53">
        <v>2020</v>
      </c>
      <c r="W10" s="53">
        <v>2021</v>
      </c>
    </row>
    <row r="11" spans="1:23" ht="13.5" thickTop="1" x14ac:dyDescent="0.2">
      <c r="A11" s="6"/>
      <c r="B11" s="6" t="s">
        <v>25</v>
      </c>
      <c r="C11" s="29"/>
      <c r="D11" s="17"/>
      <c r="E11" s="17">
        <v>694</v>
      </c>
      <c r="F11" s="17">
        <v>2578</v>
      </c>
      <c r="G11" s="17">
        <v>5087</v>
      </c>
      <c r="I11" s="1"/>
      <c r="J11" s="1" t="s">
        <v>10</v>
      </c>
      <c r="K11" s="5">
        <f>C19</f>
        <v>1674.6411483253587</v>
      </c>
      <c r="L11" s="5">
        <f>D19</f>
        <v>1842.1052631578948</v>
      </c>
      <c r="M11" s="5">
        <f>E19</f>
        <v>1250</v>
      </c>
      <c r="N11" s="5">
        <f>F19</f>
        <v>1250</v>
      </c>
      <c r="O11" s="5">
        <f>G19</f>
        <v>1250</v>
      </c>
      <c r="R11" s="6" t="s">
        <v>4</v>
      </c>
      <c r="S11" s="54">
        <f t="shared" ref="S11:W13" si="3">C28/S3</f>
        <v>0.78671328671328666</v>
      </c>
      <c r="T11" s="54">
        <f t="shared" si="3"/>
        <v>0.8035714285714286</v>
      </c>
      <c r="U11" s="54">
        <f t="shared" si="3"/>
        <v>0.9508928571428571</v>
      </c>
      <c r="V11" s="54">
        <f t="shared" si="3"/>
        <v>1.0424107142857142</v>
      </c>
      <c r="W11" s="54">
        <f t="shared" si="3"/>
        <v>1.0783583333333333</v>
      </c>
    </row>
    <row r="12" spans="1:23" x14ac:dyDescent="0.2">
      <c r="A12" s="27"/>
      <c r="B12" s="27" t="s">
        <v>9</v>
      </c>
      <c r="C12" s="26">
        <f>SUM(C8:C11)</f>
        <v>12559.808612440189</v>
      </c>
      <c r="D12" s="26">
        <f t="shared" ref="D12" si="4">SUM(D8:D11)</f>
        <v>13815.78947368421</v>
      </c>
      <c r="E12" s="26">
        <f t="shared" ref="E12" si="5">SUM(E8:E11)</f>
        <v>16579</v>
      </c>
      <c r="F12" s="26">
        <f t="shared" ref="F12" si="6">SUM(F8:F11)</f>
        <v>19845</v>
      </c>
      <c r="G12" s="26">
        <f t="shared" ref="G12" si="7">SUM(G8:G11)</f>
        <v>23874</v>
      </c>
      <c r="I12" s="1"/>
      <c r="J12" s="1" t="str">
        <f>J6</f>
        <v>その他</v>
      </c>
      <c r="K12" s="5">
        <f>C24</f>
        <v>837.32057416267935</v>
      </c>
      <c r="L12" s="5">
        <f>D24</f>
        <v>921.0526315789474</v>
      </c>
      <c r="M12" s="5">
        <f>E24</f>
        <v>1013.1578947368422</v>
      </c>
      <c r="N12" s="5">
        <f>F24</f>
        <v>1114.4736842105265</v>
      </c>
      <c r="O12" s="5">
        <f>G24</f>
        <v>1225.9210526315792</v>
      </c>
      <c r="R12" s="13" t="s">
        <v>3</v>
      </c>
      <c r="S12" s="54">
        <f t="shared" si="3"/>
        <v>0.83732057416267924</v>
      </c>
      <c r="T12" s="54">
        <f t="shared" si="3"/>
        <v>0.82894736842105265</v>
      </c>
      <c r="U12" s="54">
        <f t="shared" si="3"/>
        <v>0.77840789473684213</v>
      </c>
      <c r="V12" s="54">
        <f t="shared" si="3"/>
        <v>0.78106698564593302</v>
      </c>
      <c r="W12" s="54">
        <f t="shared" si="3"/>
        <v>0.93867822966507186</v>
      </c>
    </row>
    <row r="13" spans="1:23" x14ac:dyDescent="0.2">
      <c r="A13" s="6" t="s">
        <v>11</v>
      </c>
      <c r="B13" s="6" t="s">
        <v>4</v>
      </c>
      <c r="C13" s="29">
        <v>2840.9090909090905</v>
      </c>
      <c r="D13" s="17">
        <v>3125</v>
      </c>
      <c r="E13" s="17">
        <v>3750</v>
      </c>
      <c r="F13" s="17">
        <v>4300</v>
      </c>
      <c r="G13" s="17">
        <v>5000</v>
      </c>
      <c r="I13" s="23"/>
      <c r="J13" s="23" t="s">
        <v>9</v>
      </c>
      <c r="K13" s="22">
        <f>SUM(K8:K12)</f>
        <v>15071.770334928226</v>
      </c>
      <c r="L13" s="22">
        <f t="shared" ref="L13:O13" si="8">SUM(L8:L12)</f>
        <v>16578.947368421053</v>
      </c>
      <c r="M13" s="22">
        <f t="shared" si="8"/>
        <v>15568.157894736842</v>
      </c>
      <c r="N13" s="22">
        <f t="shared" si="8"/>
        <v>17183.473684210527</v>
      </c>
      <c r="O13" s="22">
        <f t="shared" si="8"/>
        <v>20650.92105263158</v>
      </c>
      <c r="R13" s="55" t="s">
        <v>2</v>
      </c>
      <c r="S13" s="56">
        <f t="shared" si="3"/>
        <v>0.82036947010209027</v>
      </c>
      <c r="T13" s="56">
        <f t="shared" si="3"/>
        <v>0.90240641711229941</v>
      </c>
      <c r="U13" s="56">
        <f t="shared" si="3"/>
        <v>0.70941176470588241</v>
      </c>
      <c r="V13" s="56">
        <f t="shared" si="3"/>
        <v>0.71492647058823533</v>
      </c>
      <c r="W13" s="56">
        <f t="shared" si="3"/>
        <v>0.75613970588235291</v>
      </c>
    </row>
    <row r="14" spans="1:23" x14ac:dyDescent="0.2">
      <c r="A14" s="6"/>
      <c r="B14" s="13" t="s">
        <v>3</v>
      </c>
      <c r="C14" s="29">
        <v>2093.3014354066986</v>
      </c>
      <c r="D14" s="17">
        <v>2302.6315789473688</v>
      </c>
      <c r="E14" s="17">
        <v>1286</v>
      </c>
      <c r="F14" s="17">
        <v>2243</v>
      </c>
      <c r="G14" s="17">
        <v>2852</v>
      </c>
      <c r="I14" s="6" t="s">
        <v>2</v>
      </c>
      <c r="J14" s="1" t="s">
        <v>15</v>
      </c>
      <c r="K14" s="5">
        <f>C5</f>
        <v>2169.4214876033052</v>
      </c>
      <c r="L14" s="5">
        <f>D5</f>
        <v>2386.363636363636</v>
      </c>
      <c r="M14" s="5">
        <f>E5</f>
        <v>2386</v>
      </c>
      <c r="N14" s="5">
        <f>F5</f>
        <v>2386</v>
      </c>
      <c r="O14" s="5">
        <f>G5</f>
        <v>2625</v>
      </c>
      <c r="R14" s="6" t="s">
        <v>25</v>
      </c>
      <c r="S14" s="54"/>
      <c r="T14" s="54"/>
      <c r="U14" s="54">
        <f>E31/U7</f>
        <v>2.0388000000000002</v>
      </c>
      <c r="V14" s="54">
        <f>F31/V7</f>
        <v>2.6656</v>
      </c>
      <c r="W14" s="54">
        <f>G31/W7</f>
        <v>3.5173999999999999</v>
      </c>
    </row>
    <row r="15" spans="1:23" x14ac:dyDescent="0.2">
      <c r="A15" s="6"/>
      <c r="B15" s="6" t="s">
        <v>2</v>
      </c>
      <c r="C15" s="29">
        <v>774.79338842975199</v>
      </c>
      <c r="D15" s="17">
        <v>852.27272727272725</v>
      </c>
      <c r="E15" s="17"/>
      <c r="F15" s="17"/>
      <c r="G15" s="17"/>
      <c r="I15" s="1"/>
      <c r="J15" s="1" t="s">
        <v>13</v>
      </c>
      <c r="K15" s="5">
        <f>C10</f>
        <v>1704.5454545454545</v>
      </c>
      <c r="L15" s="5">
        <f>D10</f>
        <v>1875</v>
      </c>
      <c r="M15" s="5">
        <f>E10</f>
        <v>2063</v>
      </c>
      <c r="N15" s="5">
        <f>F10</f>
        <v>2063</v>
      </c>
      <c r="O15" s="5">
        <f>G10</f>
        <v>2063</v>
      </c>
    </row>
    <row r="16" spans="1:23" x14ac:dyDescent="0.2">
      <c r="A16" s="6"/>
      <c r="B16" s="6" t="s">
        <v>25</v>
      </c>
      <c r="C16" s="29"/>
      <c r="D16" s="17"/>
      <c r="E16" s="17">
        <v>2500</v>
      </c>
      <c r="F16" s="17">
        <v>2500</v>
      </c>
      <c r="G16" s="17">
        <v>3000</v>
      </c>
      <c r="I16" s="1"/>
      <c r="J16" s="1" t="s">
        <v>11</v>
      </c>
      <c r="K16" s="5">
        <f>C15</f>
        <v>774.79338842975199</v>
      </c>
      <c r="L16" s="5">
        <f>D15</f>
        <v>852.27272727272725</v>
      </c>
      <c r="M16" s="5">
        <f>E15</f>
        <v>0</v>
      </c>
      <c r="N16" s="5">
        <f>F15</f>
        <v>0</v>
      </c>
      <c r="O16" s="5">
        <f>G15</f>
        <v>0</v>
      </c>
    </row>
    <row r="17" spans="1:15" x14ac:dyDescent="0.2">
      <c r="A17" s="27"/>
      <c r="B17" s="27" t="s">
        <v>9</v>
      </c>
      <c r="C17" s="26">
        <f>SUM(C13:C16)</f>
        <v>5709.0039147455409</v>
      </c>
      <c r="D17" s="26">
        <f t="shared" ref="D17" si="9">SUM(D13:D16)</f>
        <v>6279.9043062200953</v>
      </c>
      <c r="E17" s="26">
        <f t="shared" ref="E17" si="10">SUM(E13:E16)</f>
        <v>7536</v>
      </c>
      <c r="F17" s="26">
        <f t="shared" ref="F17" si="11">SUM(F13:F16)</f>
        <v>9043</v>
      </c>
      <c r="G17" s="26">
        <f t="shared" ref="G17" si="12">SUM(G13:G16)</f>
        <v>10852</v>
      </c>
      <c r="I17" s="1"/>
      <c r="J17" s="1" t="s">
        <v>10</v>
      </c>
      <c r="K17" s="5">
        <f>C20</f>
        <v>619.83471074380157</v>
      </c>
      <c r="L17" s="5">
        <f>D20</f>
        <v>681.81818181818176</v>
      </c>
      <c r="M17" s="5">
        <f>E20</f>
        <v>0</v>
      </c>
      <c r="N17" s="5">
        <f>F20</f>
        <v>0</v>
      </c>
      <c r="O17" s="5">
        <f>G20</f>
        <v>0</v>
      </c>
    </row>
    <row r="18" spans="1:15" x14ac:dyDescent="0.2">
      <c r="A18" s="6" t="s">
        <v>10</v>
      </c>
      <c r="B18" s="6" t="s">
        <v>4</v>
      </c>
      <c r="C18" s="29">
        <v>2272.7272727272725</v>
      </c>
      <c r="D18" s="17">
        <v>2500</v>
      </c>
      <c r="E18" s="17">
        <v>2750</v>
      </c>
      <c r="F18" s="17">
        <v>2750</v>
      </c>
      <c r="G18" s="17">
        <v>3000</v>
      </c>
      <c r="I18" s="1"/>
      <c r="J18" s="1" t="str">
        <f>J12</f>
        <v>その他</v>
      </c>
      <c r="K18" s="5">
        <f>C25</f>
        <v>309.91735537190078</v>
      </c>
      <c r="L18" s="5">
        <f>D25</f>
        <v>340.90909090909088</v>
      </c>
      <c r="M18" s="5">
        <f>E25</f>
        <v>375</v>
      </c>
      <c r="N18" s="5">
        <f>F25</f>
        <v>412.50000000000006</v>
      </c>
      <c r="O18" s="5">
        <f>G25</f>
        <v>453.75000000000011</v>
      </c>
    </row>
    <row r="19" spans="1:15" x14ac:dyDescent="0.2">
      <c r="A19" s="6"/>
      <c r="B19" s="13" t="s">
        <v>3</v>
      </c>
      <c r="C19" s="29">
        <v>1674.6411483253587</v>
      </c>
      <c r="D19" s="17">
        <v>1842.1052631578948</v>
      </c>
      <c r="E19" s="17">
        <v>1250</v>
      </c>
      <c r="F19" s="17">
        <v>1250</v>
      </c>
      <c r="G19" s="17">
        <v>1250</v>
      </c>
      <c r="I19" s="23"/>
      <c r="J19" s="23" t="s">
        <v>9</v>
      </c>
      <c r="K19" s="22">
        <f>SUM(K14:K18)</f>
        <v>5578.5123966942137</v>
      </c>
      <c r="L19" s="22">
        <f t="shared" ref="L19:O19" si="13">SUM(L14:L18)</f>
        <v>6136.363636363636</v>
      </c>
      <c r="M19" s="22">
        <f t="shared" si="13"/>
        <v>4824</v>
      </c>
      <c r="N19" s="22">
        <f t="shared" si="13"/>
        <v>4861.5</v>
      </c>
      <c r="O19" s="22">
        <f t="shared" si="13"/>
        <v>5141.75</v>
      </c>
    </row>
    <row r="20" spans="1:15" x14ac:dyDescent="0.2">
      <c r="A20" s="6"/>
      <c r="B20" s="6" t="s">
        <v>2</v>
      </c>
      <c r="C20" s="29">
        <v>619.83471074380157</v>
      </c>
      <c r="D20" s="17">
        <v>681.81818181818176</v>
      </c>
      <c r="E20" s="17"/>
      <c r="F20" s="17"/>
      <c r="G20" s="17"/>
      <c r="I20" s="6" t="s">
        <v>25</v>
      </c>
      <c r="J20" s="1" t="s">
        <v>15</v>
      </c>
      <c r="K20" s="5"/>
      <c r="L20" s="5"/>
      <c r="M20" s="5">
        <f>E6</f>
        <v>5000</v>
      </c>
      <c r="N20" s="5">
        <f>F6</f>
        <v>5000</v>
      </c>
      <c r="O20" s="5">
        <f>G6</f>
        <v>5000</v>
      </c>
    </row>
    <row r="21" spans="1:15" x14ac:dyDescent="0.2">
      <c r="A21" s="6"/>
      <c r="B21" s="6" t="s">
        <v>25</v>
      </c>
      <c r="C21" s="29"/>
      <c r="D21" s="17"/>
      <c r="E21" s="17">
        <v>2000</v>
      </c>
      <c r="F21" s="17">
        <v>3250</v>
      </c>
      <c r="G21" s="17">
        <v>4500</v>
      </c>
      <c r="I21" s="1"/>
      <c r="J21" s="1" t="s">
        <v>13</v>
      </c>
      <c r="K21" s="5"/>
      <c r="L21" s="5"/>
      <c r="M21" s="5">
        <f>E11</f>
        <v>694</v>
      </c>
      <c r="N21" s="5">
        <f>F11</f>
        <v>2578</v>
      </c>
      <c r="O21" s="5">
        <f>G11</f>
        <v>5087</v>
      </c>
    </row>
    <row r="22" spans="1:15" x14ac:dyDescent="0.2">
      <c r="A22" s="27"/>
      <c r="B22" s="27" t="s">
        <v>9</v>
      </c>
      <c r="C22" s="26">
        <f>SUM(C18:C21)</f>
        <v>4567.2031317964329</v>
      </c>
      <c r="D22" s="26">
        <f t="shared" ref="D22" si="14">SUM(D18:D21)</f>
        <v>5023.923444976077</v>
      </c>
      <c r="E22" s="26">
        <f t="shared" ref="E22" si="15">SUM(E18:E21)</f>
        <v>6000</v>
      </c>
      <c r="F22" s="26">
        <f t="shared" ref="F22" si="16">SUM(F18:F21)</f>
        <v>7250</v>
      </c>
      <c r="G22" s="26">
        <f t="shared" ref="G22" si="17">SUM(G18:G21)</f>
        <v>8750</v>
      </c>
      <c r="I22" s="1"/>
      <c r="J22" s="1" t="s">
        <v>11</v>
      </c>
      <c r="K22" s="5"/>
      <c r="L22" s="5"/>
      <c r="M22" s="5">
        <f>E16</f>
        <v>2500</v>
      </c>
      <c r="N22" s="5">
        <f>F16</f>
        <v>2500</v>
      </c>
      <c r="O22" s="5">
        <f>G16</f>
        <v>3000</v>
      </c>
    </row>
    <row r="23" spans="1:15" x14ac:dyDescent="0.2">
      <c r="A23" s="31" t="s">
        <v>40</v>
      </c>
      <c r="B23" s="6" t="s">
        <v>4</v>
      </c>
      <c r="C23" s="29">
        <v>1136.3636363636363</v>
      </c>
      <c r="D23" s="17">
        <v>1250</v>
      </c>
      <c r="E23" s="17">
        <v>1375</v>
      </c>
      <c r="F23" s="17">
        <v>1512.5000000000002</v>
      </c>
      <c r="G23" s="17">
        <v>1663.7500000000005</v>
      </c>
      <c r="I23" s="1"/>
      <c r="J23" s="1" t="s">
        <v>10</v>
      </c>
      <c r="K23" s="5"/>
      <c r="L23" s="5"/>
      <c r="M23" s="5">
        <f>E21</f>
        <v>2000</v>
      </c>
      <c r="N23" s="5">
        <f>F21</f>
        <v>3250</v>
      </c>
      <c r="O23" s="5">
        <f>G21</f>
        <v>4500</v>
      </c>
    </row>
    <row r="24" spans="1:15" x14ac:dyDescent="0.2">
      <c r="A24" s="31" t="s">
        <v>66</v>
      </c>
      <c r="B24" s="13" t="s">
        <v>3</v>
      </c>
      <c r="C24" s="29">
        <v>837.32057416267935</v>
      </c>
      <c r="D24" s="17">
        <v>921.0526315789474</v>
      </c>
      <c r="E24" s="17">
        <v>1013.1578947368422</v>
      </c>
      <c r="F24" s="17">
        <v>1114.4736842105265</v>
      </c>
      <c r="G24" s="17">
        <v>1225.9210526315792</v>
      </c>
      <c r="I24" s="1"/>
      <c r="J24" s="1" t="str">
        <f>J18</f>
        <v>その他</v>
      </c>
      <c r="K24" s="5"/>
      <c r="L24" s="5"/>
      <c r="M24" s="5">
        <f>E26</f>
        <v>0</v>
      </c>
      <c r="N24" s="5">
        <f>F26</f>
        <v>0</v>
      </c>
      <c r="O24" s="5">
        <f>G26</f>
        <v>0</v>
      </c>
    </row>
    <row r="25" spans="1:15" x14ac:dyDescent="0.2">
      <c r="A25" s="6"/>
      <c r="B25" s="6" t="s">
        <v>2</v>
      </c>
      <c r="C25" s="29">
        <v>309.91735537190078</v>
      </c>
      <c r="D25" s="17">
        <v>340.90909090909088</v>
      </c>
      <c r="E25" s="17">
        <v>375</v>
      </c>
      <c r="F25" s="17">
        <v>412.50000000000006</v>
      </c>
      <c r="G25" s="17">
        <v>453.75000000000011</v>
      </c>
      <c r="I25" s="23"/>
      <c r="J25" s="23" t="s">
        <v>9</v>
      </c>
      <c r="K25" s="22">
        <f>SUM(K20:K24)</f>
        <v>0</v>
      </c>
      <c r="L25" s="22">
        <f t="shared" ref="L25" si="18">SUM(L20:L24)</f>
        <v>0</v>
      </c>
      <c r="M25" s="22">
        <f t="shared" ref="M25" si="19">SUM(M20:M24)</f>
        <v>10194</v>
      </c>
      <c r="N25" s="22">
        <f t="shared" ref="N25" si="20">SUM(N20:N24)</f>
        <v>13328</v>
      </c>
      <c r="O25" s="22">
        <f t="shared" ref="O25" si="21">SUM(O20:O24)</f>
        <v>17587</v>
      </c>
    </row>
    <row r="26" spans="1:15" x14ac:dyDescent="0.2">
      <c r="A26" s="6"/>
      <c r="B26" s="6" t="s">
        <v>25</v>
      </c>
      <c r="C26" s="29"/>
      <c r="D26" s="17"/>
      <c r="E26" s="17"/>
      <c r="F26" s="17"/>
      <c r="G26" s="17"/>
    </row>
    <row r="27" spans="1:15" x14ac:dyDescent="0.2">
      <c r="A27" s="27"/>
      <c r="B27" s="27" t="s">
        <v>9</v>
      </c>
      <c r="C27" s="26">
        <f>SUM(C23:C26)</f>
        <v>2283.6015658982164</v>
      </c>
      <c r="D27" s="26">
        <f t="shared" ref="D27" si="22">SUM(D23:D26)</f>
        <v>2511.9617224880385</v>
      </c>
      <c r="E27" s="26">
        <f t="shared" ref="E27" si="23">SUM(E23:E26)</f>
        <v>2763.1578947368421</v>
      </c>
      <c r="F27" s="26">
        <f t="shared" ref="F27" si="24">SUM(F23:F26)</f>
        <v>3039.4736842105267</v>
      </c>
      <c r="G27" s="26">
        <f t="shared" ref="G27" si="25">SUM(G23:G26)</f>
        <v>3343.4210526315796</v>
      </c>
    </row>
    <row r="28" spans="1:15" x14ac:dyDescent="0.2">
      <c r="A28" t="s">
        <v>9</v>
      </c>
      <c r="B28" s="6" t="s">
        <v>4</v>
      </c>
      <c r="C28" s="51">
        <f>C3+C8+C13+C18+C23</f>
        <v>20454.545454545452</v>
      </c>
      <c r="D28" s="51">
        <f t="shared" ref="D28:G28" si="26">D3+D8+D13+D18+D23</f>
        <v>22500</v>
      </c>
      <c r="E28" s="51">
        <f t="shared" si="26"/>
        <v>26625</v>
      </c>
      <c r="F28" s="51">
        <f t="shared" si="26"/>
        <v>29187.5</v>
      </c>
      <c r="G28" s="51">
        <f t="shared" si="26"/>
        <v>32350.75</v>
      </c>
    </row>
    <row r="29" spans="1:15" x14ac:dyDescent="0.2">
      <c r="B29" s="13" t="s">
        <v>3</v>
      </c>
      <c r="C29" s="51">
        <f t="shared" ref="C29:G31" si="27">C4+C9+C14+C19+C24</f>
        <v>15071.770334928226</v>
      </c>
      <c r="D29" s="51">
        <f t="shared" si="27"/>
        <v>16578.947368421053</v>
      </c>
      <c r="E29" s="51">
        <f t="shared" si="27"/>
        <v>15568.157894736842</v>
      </c>
      <c r="F29" s="51">
        <f t="shared" si="27"/>
        <v>17183.473684210527</v>
      </c>
      <c r="G29" s="51">
        <f t="shared" si="27"/>
        <v>20650.92105263158</v>
      </c>
    </row>
    <row r="30" spans="1:15" x14ac:dyDescent="0.2">
      <c r="B30" s="6" t="s">
        <v>2</v>
      </c>
      <c r="C30" s="51">
        <f t="shared" si="27"/>
        <v>5578.5123966942137</v>
      </c>
      <c r="D30" s="51">
        <f t="shared" si="27"/>
        <v>6136.363636363636</v>
      </c>
      <c r="E30" s="51">
        <f>E5+E10+E15+E20+E25</f>
        <v>4824</v>
      </c>
      <c r="F30" s="51">
        <f t="shared" si="27"/>
        <v>4861.5</v>
      </c>
      <c r="G30" s="51">
        <f t="shared" si="27"/>
        <v>5141.75</v>
      </c>
    </row>
    <row r="31" spans="1:15" x14ac:dyDescent="0.2">
      <c r="B31" s="6" t="s">
        <v>25</v>
      </c>
      <c r="C31" s="51">
        <f t="shared" si="27"/>
        <v>0</v>
      </c>
      <c r="D31" s="51">
        <f t="shared" si="27"/>
        <v>0</v>
      </c>
      <c r="E31" s="51">
        <f>E6+E11+E16+E21+E26</f>
        <v>10194</v>
      </c>
      <c r="F31" s="51">
        <f t="shared" si="27"/>
        <v>13328</v>
      </c>
      <c r="G31" s="51">
        <f t="shared" si="27"/>
        <v>17587</v>
      </c>
    </row>
    <row r="32" spans="1:15" x14ac:dyDescent="0.2">
      <c r="A32" s="27"/>
      <c r="B32" s="27" t="s">
        <v>9</v>
      </c>
      <c r="C32" s="26">
        <f>C7+C12+C17+C22+C27</f>
        <v>41104.828186167892</v>
      </c>
      <c r="D32" s="26">
        <f t="shared" ref="D32:G32" si="28">D7+D12+D17+D22+D27</f>
        <v>45215.311004784686</v>
      </c>
      <c r="E32" s="26">
        <f t="shared" si="28"/>
        <v>57211.15789473684</v>
      </c>
      <c r="F32" s="26">
        <f t="shared" si="28"/>
        <v>64560.473684210527</v>
      </c>
      <c r="G32" s="26">
        <f t="shared" si="28"/>
        <v>75730.421052631573</v>
      </c>
    </row>
  </sheetData>
  <phoneticPr fontId="3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workbookViewId="0">
      <selection activeCell="D25" sqref="D25"/>
    </sheetView>
  </sheetViews>
  <sheetFormatPr defaultRowHeight="13" x14ac:dyDescent="0.2"/>
  <cols>
    <col min="1" max="1" width="11.6328125" customWidth="1"/>
    <col min="2" max="4" width="12.7265625" style="58" customWidth="1"/>
  </cols>
  <sheetData>
    <row r="1" spans="1:4" ht="13.5" thickBot="1" x14ac:dyDescent="0.25"/>
    <row r="2" spans="1:4" ht="13.5" thickBot="1" x14ac:dyDescent="0.25">
      <c r="A2" s="63"/>
      <c r="B2" s="59">
        <v>2019</v>
      </c>
      <c r="C2" s="64">
        <v>2020</v>
      </c>
      <c r="D2" s="60">
        <v>2021</v>
      </c>
    </row>
    <row r="3" spans="1:4" s="58" customFormat="1" ht="21.75" customHeight="1" thickTop="1" x14ac:dyDescent="0.2">
      <c r="A3" s="75" t="s">
        <v>4</v>
      </c>
      <c r="B3" s="66"/>
      <c r="C3" s="67"/>
      <c r="D3" s="68"/>
    </row>
    <row r="4" spans="1:4" s="58" customFormat="1" ht="21.75" customHeight="1" x14ac:dyDescent="0.2">
      <c r="A4" s="76" t="s">
        <v>3</v>
      </c>
      <c r="B4" s="69"/>
      <c r="C4" s="70"/>
      <c r="D4" s="71"/>
    </row>
    <row r="5" spans="1:4" s="58" customFormat="1" ht="21.75" customHeight="1" x14ac:dyDescent="0.2">
      <c r="A5" s="75" t="s">
        <v>2</v>
      </c>
      <c r="B5" s="66"/>
      <c r="C5" s="67"/>
      <c r="D5" s="68"/>
    </row>
    <row r="6" spans="1:4" s="58" customFormat="1" ht="21.75" customHeight="1" thickBot="1" x14ac:dyDescent="0.25">
      <c r="A6" s="77" t="s">
        <v>25</v>
      </c>
      <c r="B6" s="72"/>
      <c r="C6" s="73"/>
      <c r="D6" s="74"/>
    </row>
    <row r="7" spans="1:4" ht="21.75" customHeight="1" thickTop="1" thickBot="1" x14ac:dyDescent="0.25">
      <c r="A7" s="78" t="s">
        <v>9</v>
      </c>
      <c r="B7" s="61"/>
      <c r="C7" s="65"/>
      <c r="D7" s="62"/>
    </row>
    <row r="9" spans="1:4" ht="19" x14ac:dyDescent="0.2">
      <c r="A9" s="79" t="s">
        <v>65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1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59"/>
  <sheetViews>
    <sheetView showGridLines="0" topLeftCell="A10" zoomScale="85" zoomScaleNormal="85" workbookViewId="0">
      <selection activeCell="H24" sqref="H24:N42"/>
    </sheetView>
  </sheetViews>
  <sheetFormatPr defaultColWidth="9.08984375" defaultRowHeight="13" x14ac:dyDescent="0.2"/>
  <cols>
    <col min="1" max="1" width="16.7265625" style="1" customWidth="1"/>
    <col min="2" max="2" width="11.26953125" style="1" customWidth="1"/>
    <col min="3" max="3" width="12.6328125" style="1" customWidth="1"/>
    <col min="4" max="4" width="8.81640625" style="1" customWidth="1"/>
    <col min="5" max="5" width="9" style="1" customWidth="1"/>
    <col min="6" max="6" width="36.453125" style="1" bestFit="1" customWidth="1"/>
    <col min="7" max="7" width="9.08984375" style="1"/>
    <col min="8" max="9" width="15.26953125" style="1" bestFit="1" customWidth="1"/>
    <col min="10" max="14" width="7.6328125" style="1" customWidth="1"/>
    <col min="15" max="15" width="2.36328125" style="1" customWidth="1"/>
    <col min="16" max="16" width="15.26953125" style="1" bestFit="1" customWidth="1"/>
    <col min="17" max="17" width="14.36328125" style="1" customWidth="1"/>
    <col min="18" max="22" width="7.453125" style="1" customWidth="1"/>
    <col min="23" max="23" width="3.36328125" style="1" customWidth="1"/>
    <col min="24" max="25" width="15.26953125" style="2" bestFit="1" customWidth="1"/>
    <col min="26" max="30" width="6.453125" style="2" bestFit="1" customWidth="1"/>
    <col min="31" max="31" width="2.36328125" style="2" customWidth="1"/>
    <col min="32" max="33" width="15.26953125" style="2" bestFit="1" customWidth="1"/>
    <col min="34" max="35" width="5.453125" style="2" bestFit="1" customWidth="1"/>
    <col min="36" max="37" width="6.453125" style="2" bestFit="1" customWidth="1"/>
    <col min="38" max="38" width="6.81640625" style="2" bestFit="1" customWidth="1"/>
    <col min="39" max="16384" width="9.08984375" style="1"/>
  </cols>
  <sheetData>
    <row r="1" spans="1:38" x14ac:dyDescent="0.2">
      <c r="A1" s="1" t="s">
        <v>50</v>
      </c>
      <c r="H1" s="1" t="s">
        <v>51</v>
      </c>
      <c r="N1" s="1" t="s">
        <v>21</v>
      </c>
      <c r="P1" s="1" t="s">
        <v>48</v>
      </c>
      <c r="V1" s="1" t="s">
        <v>47</v>
      </c>
      <c r="X1" s="2" t="s">
        <v>52</v>
      </c>
      <c r="AD1" s="2" t="s">
        <v>49</v>
      </c>
      <c r="AF1" s="2" t="s">
        <v>48</v>
      </c>
      <c r="AL1" s="2" t="s">
        <v>47</v>
      </c>
    </row>
    <row r="2" spans="1:38" ht="26.5" thickBot="1" x14ac:dyDescent="0.25">
      <c r="A2" s="35" t="s">
        <v>38</v>
      </c>
      <c r="B2" s="44" t="s">
        <v>46</v>
      </c>
      <c r="C2" s="44" t="s">
        <v>45</v>
      </c>
      <c r="D2" s="44" t="s">
        <v>62</v>
      </c>
      <c r="E2" s="44" t="s">
        <v>44</v>
      </c>
      <c r="F2" s="44"/>
      <c r="H2" s="43"/>
      <c r="I2" s="43"/>
      <c r="J2" s="43">
        <v>2017</v>
      </c>
      <c r="K2" s="43">
        <v>2018</v>
      </c>
      <c r="L2" s="43">
        <v>2019</v>
      </c>
      <c r="M2" s="43">
        <v>2020</v>
      </c>
      <c r="N2" s="43">
        <v>2021</v>
      </c>
      <c r="P2" s="43"/>
      <c r="Q2" s="43"/>
      <c r="R2" s="43">
        <v>2017</v>
      </c>
      <c r="S2" s="43">
        <v>2018</v>
      </c>
      <c r="T2" s="43">
        <v>2019</v>
      </c>
      <c r="U2" s="43">
        <v>2020</v>
      </c>
      <c r="V2" s="43">
        <v>2021</v>
      </c>
      <c r="X2" s="42"/>
      <c r="Y2" s="42"/>
      <c r="Z2" s="42">
        <v>2017</v>
      </c>
      <c r="AA2" s="42">
        <v>2018</v>
      </c>
      <c r="AB2" s="42">
        <v>2019</v>
      </c>
      <c r="AC2" s="42">
        <v>2020</v>
      </c>
      <c r="AD2" s="42">
        <v>2021</v>
      </c>
      <c r="AF2" s="42"/>
      <c r="AG2" s="42"/>
      <c r="AH2" s="42">
        <v>2017</v>
      </c>
      <c r="AI2" s="42">
        <v>2018</v>
      </c>
      <c r="AJ2" s="42">
        <v>2019</v>
      </c>
      <c r="AK2" s="42">
        <v>2020</v>
      </c>
      <c r="AL2" s="42">
        <v>2021</v>
      </c>
    </row>
    <row r="3" spans="1:38" ht="13.5" thickTop="1" x14ac:dyDescent="0.2">
      <c r="A3" s="1" t="s">
        <v>15</v>
      </c>
      <c r="B3" s="17">
        <v>900000</v>
      </c>
      <c r="C3" s="17">
        <v>700000</v>
      </c>
      <c r="D3" s="17">
        <v>23100</v>
      </c>
      <c r="E3" s="41">
        <f>C3/SUM($C$3:$C$7)</f>
        <v>0.3888888888888889</v>
      </c>
      <c r="F3" s="41" t="s">
        <v>43</v>
      </c>
      <c r="H3" s="6" t="s">
        <v>15</v>
      </c>
      <c r="I3" s="6" t="s">
        <v>4</v>
      </c>
      <c r="J3" s="29">
        <f t="shared" ref="J3:J22" si="0">K3/1.1</f>
        <v>7954.545454545454</v>
      </c>
      <c r="K3" s="17">
        <f>S3/$K$48*1000</f>
        <v>8750</v>
      </c>
      <c r="L3" s="17">
        <f t="shared" ref="L3:N22" si="1">K3*1.1</f>
        <v>9625</v>
      </c>
      <c r="M3" s="17">
        <f t="shared" si="1"/>
        <v>10587.5</v>
      </c>
      <c r="N3" s="17">
        <f t="shared" si="1"/>
        <v>11646.250000000002</v>
      </c>
      <c r="P3" s="6" t="s">
        <v>15</v>
      </c>
      <c r="Q3" s="6" t="s">
        <v>4</v>
      </c>
      <c r="R3" s="29">
        <f t="shared" ref="R3:R22" si="2">S3/1.1</f>
        <v>1590.9090909090908</v>
      </c>
      <c r="S3" s="17">
        <f>S6*0.5</f>
        <v>1750</v>
      </c>
      <c r="T3" s="17">
        <f>L3*L$48/1000</f>
        <v>1925</v>
      </c>
      <c r="U3" s="17">
        <f>M3*M$48/1000</f>
        <v>2117.5</v>
      </c>
      <c r="V3" s="17">
        <f>N3*N$48/1000</f>
        <v>2329.2500000000005</v>
      </c>
      <c r="X3" s="4" t="s">
        <v>15</v>
      </c>
      <c r="Y3" s="4" t="s">
        <v>4</v>
      </c>
      <c r="Z3" s="28">
        <f t="shared" ref="Z3:Z22" si="3">J3</f>
        <v>7954.545454545454</v>
      </c>
      <c r="AA3" s="16">
        <f t="shared" ref="AA3:AA22" si="4">K3</f>
        <v>8750</v>
      </c>
      <c r="AB3" s="16">
        <f t="shared" ref="AB3:AD22" si="5">AA3*1.2</f>
        <v>10500</v>
      </c>
      <c r="AC3" s="16">
        <f t="shared" si="5"/>
        <v>12600</v>
      </c>
      <c r="AD3" s="16">
        <f t="shared" si="5"/>
        <v>15120</v>
      </c>
      <c r="AF3" s="4" t="s">
        <v>15</v>
      </c>
      <c r="AG3" s="4" t="s">
        <v>4</v>
      </c>
      <c r="AH3" s="28">
        <f>Z3*Z$48/1000</f>
        <v>1590.9090909090908</v>
      </c>
      <c r="AI3" s="28">
        <f>AA3*AA$48/1000</f>
        <v>1750</v>
      </c>
      <c r="AJ3" s="28">
        <f>AB3*AB$48/1000</f>
        <v>2100</v>
      </c>
      <c r="AK3" s="28">
        <f>AC3*AC$48/1000</f>
        <v>2520</v>
      </c>
      <c r="AL3" s="28">
        <f>AD3*AD$48/1000</f>
        <v>3024</v>
      </c>
    </row>
    <row r="4" spans="1:38" x14ac:dyDescent="0.2">
      <c r="A4" s="32" t="s">
        <v>13</v>
      </c>
      <c r="B4" s="40">
        <v>2000000</v>
      </c>
      <c r="C4" s="40">
        <v>550000</v>
      </c>
      <c r="D4" s="40">
        <v>54000</v>
      </c>
      <c r="E4" s="39">
        <f>C4/SUM($C$3:$C$7)</f>
        <v>0.30555555555555558</v>
      </c>
      <c r="F4" s="39" t="s">
        <v>63</v>
      </c>
      <c r="H4" s="6"/>
      <c r="I4" s="13" t="s">
        <v>3</v>
      </c>
      <c r="J4" s="29">
        <f t="shared" si="0"/>
        <v>5861.2440191387559</v>
      </c>
      <c r="K4" s="17">
        <f>S4/$K$49*1000</f>
        <v>6447.3684210526317</v>
      </c>
      <c r="L4" s="17">
        <f t="shared" si="1"/>
        <v>7092.105263157895</v>
      </c>
      <c r="M4" s="17">
        <f t="shared" si="1"/>
        <v>7801.3157894736851</v>
      </c>
      <c r="N4" s="17">
        <f t="shared" si="1"/>
        <v>8581.4473684210534</v>
      </c>
      <c r="P4" s="6"/>
      <c r="Q4" s="13" t="s">
        <v>3</v>
      </c>
      <c r="R4" s="29">
        <f t="shared" si="2"/>
        <v>1113.6363636363635</v>
      </c>
      <c r="S4" s="17">
        <f>S6*0.35</f>
        <v>1225</v>
      </c>
      <c r="T4" s="17">
        <f>L4*L$49/1000</f>
        <v>1489.3421052631579</v>
      </c>
      <c r="U4" s="17">
        <f>M4*M$49/1000</f>
        <v>1638.276315789474</v>
      </c>
      <c r="V4" s="17">
        <f>N4*N$49/1000</f>
        <v>1802.1039473684211</v>
      </c>
      <c r="X4" s="4"/>
      <c r="Y4" s="11" t="s">
        <v>3</v>
      </c>
      <c r="Z4" s="28">
        <f t="shared" si="3"/>
        <v>5861.2440191387559</v>
      </c>
      <c r="AA4" s="16">
        <f t="shared" si="4"/>
        <v>6447.3684210526317</v>
      </c>
      <c r="AB4" s="16">
        <f t="shared" si="5"/>
        <v>7736.8421052631575</v>
      </c>
      <c r="AC4" s="16">
        <f t="shared" si="5"/>
        <v>9284.2105263157882</v>
      </c>
      <c r="AD4" s="16">
        <f t="shared" si="5"/>
        <v>11141.052631578945</v>
      </c>
      <c r="AF4" s="4"/>
      <c r="AG4" s="11" t="s">
        <v>3</v>
      </c>
      <c r="AH4" s="28">
        <f>Z4*Z$49/1000</f>
        <v>1113.6363636363635</v>
      </c>
      <c r="AI4" s="28">
        <f>AA4*AA$49/1000</f>
        <v>1225</v>
      </c>
      <c r="AJ4" s="28">
        <f>AB4*AB$49/1000</f>
        <v>1624.7368421052631</v>
      </c>
      <c r="AK4" s="28">
        <f>AC4*AC$49/1000</f>
        <v>1949.6842105263154</v>
      </c>
      <c r="AL4" s="28">
        <f>AD4*AD$49/1000</f>
        <v>2339.6210526315786</v>
      </c>
    </row>
    <row r="5" spans="1:38" x14ac:dyDescent="0.2">
      <c r="A5" s="1" t="s">
        <v>11</v>
      </c>
      <c r="B5" s="17">
        <v>300000</v>
      </c>
      <c r="C5" s="17">
        <v>250000</v>
      </c>
      <c r="D5" s="17">
        <v>7200</v>
      </c>
      <c r="E5" s="41">
        <f>C5/SUM($C$3:$C$7)</f>
        <v>0.1388888888888889</v>
      </c>
      <c r="F5" s="41" t="s">
        <v>42</v>
      </c>
      <c r="H5" s="6"/>
      <c r="I5" s="6" t="s">
        <v>2</v>
      </c>
      <c r="J5" s="29">
        <f t="shared" si="0"/>
        <v>2169.4214876033052</v>
      </c>
      <c r="K5" s="17">
        <f>S5/$K$50*1000</f>
        <v>2386.363636363636</v>
      </c>
      <c r="L5" s="17">
        <f t="shared" si="1"/>
        <v>2625</v>
      </c>
      <c r="M5" s="17">
        <f t="shared" si="1"/>
        <v>2887.5000000000005</v>
      </c>
      <c r="N5" s="17">
        <f t="shared" si="1"/>
        <v>3176.2500000000009</v>
      </c>
      <c r="P5" s="6"/>
      <c r="Q5" s="6" t="s">
        <v>2</v>
      </c>
      <c r="R5" s="29">
        <f t="shared" si="2"/>
        <v>477.27272727272725</v>
      </c>
      <c r="S5" s="17">
        <f>S6*0.15</f>
        <v>525</v>
      </c>
      <c r="T5" s="17">
        <f>L5*L$50/1000</f>
        <v>577.5</v>
      </c>
      <c r="U5" s="17">
        <f>M5*M$50/1000</f>
        <v>635.25000000000011</v>
      </c>
      <c r="V5" s="17">
        <f>N5*N$50/1000</f>
        <v>698.7750000000002</v>
      </c>
      <c r="X5" s="4"/>
      <c r="Y5" s="4" t="s">
        <v>2</v>
      </c>
      <c r="Z5" s="28">
        <f t="shared" si="3"/>
        <v>2169.4214876033052</v>
      </c>
      <c r="AA5" s="16">
        <f t="shared" si="4"/>
        <v>2386.363636363636</v>
      </c>
      <c r="AB5" s="16">
        <f t="shared" si="5"/>
        <v>2863.6363636363631</v>
      </c>
      <c r="AC5" s="16">
        <f t="shared" si="5"/>
        <v>3436.3636363636356</v>
      </c>
      <c r="AD5" s="16">
        <f t="shared" si="5"/>
        <v>4123.6363636363621</v>
      </c>
      <c r="AF5" s="4"/>
      <c r="AG5" s="4" t="s">
        <v>2</v>
      </c>
      <c r="AH5" s="28">
        <f>Z5*Z$50/1000</f>
        <v>477.27272727272714</v>
      </c>
      <c r="AI5" s="28">
        <f>AA5*AA$50/1000</f>
        <v>524.99999999999989</v>
      </c>
      <c r="AJ5" s="28">
        <f>AB5*AB$50/1000</f>
        <v>629.99999999999989</v>
      </c>
      <c r="AK5" s="28">
        <f>AC5*AC$50/1000</f>
        <v>755.99999999999989</v>
      </c>
      <c r="AL5" s="28">
        <f>AD5*AD$50/1000</f>
        <v>907.1999999999997</v>
      </c>
    </row>
    <row r="6" spans="1:38" x14ac:dyDescent="0.2">
      <c r="A6" s="32" t="s">
        <v>10</v>
      </c>
      <c r="B6" s="40">
        <v>280000</v>
      </c>
      <c r="C6" s="40">
        <v>200000</v>
      </c>
      <c r="D6" s="40">
        <v>3700</v>
      </c>
      <c r="E6" s="39">
        <f>C6/SUM($C$3:$C$7)</f>
        <v>0.1111111111111111</v>
      </c>
      <c r="F6" s="39" t="s">
        <v>41</v>
      </c>
      <c r="H6" s="27"/>
      <c r="I6" s="27" t="s">
        <v>9</v>
      </c>
      <c r="J6" s="26">
        <f t="shared" si="0"/>
        <v>15985.210961287514</v>
      </c>
      <c r="K6" s="26">
        <f>SUM(K3:K5)</f>
        <v>17583.732057416266</v>
      </c>
      <c r="L6" s="26">
        <f t="shared" si="1"/>
        <v>19342.105263157893</v>
      </c>
      <c r="M6" s="26">
        <f t="shared" si="1"/>
        <v>21276.315789473683</v>
      </c>
      <c r="N6" s="26">
        <f t="shared" si="1"/>
        <v>23403.947368421053</v>
      </c>
      <c r="P6" s="27"/>
      <c r="Q6" s="27" t="s">
        <v>9</v>
      </c>
      <c r="R6" s="26">
        <f t="shared" si="2"/>
        <v>3181.8181818181815</v>
      </c>
      <c r="S6" s="26">
        <f>C3*0.005</f>
        <v>3500</v>
      </c>
      <c r="T6" s="26">
        <f>SUM(T3:T5)</f>
        <v>3991.8421052631579</v>
      </c>
      <c r="U6" s="26">
        <f>SUM(U3:U5)</f>
        <v>4391.0263157894742</v>
      </c>
      <c r="V6" s="26">
        <f>SUM(V3:V5)</f>
        <v>4830.1289473684219</v>
      </c>
      <c r="X6" s="25"/>
      <c r="Y6" s="25" t="s">
        <v>9</v>
      </c>
      <c r="Z6" s="24">
        <f t="shared" si="3"/>
        <v>15985.210961287514</v>
      </c>
      <c r="AA6" s="24">
        <f t="shared" si="4"/>
        <v>17583.732057416266</v>
      </c>
      <c r="AB6" s="24">
        <f t="shared" si="5"/>
        <v>21100.478468899517</v>
      </c>
      <c r="AC6" s="24">
        <f t="shared" si="5"/>
        <v>25320.574162679419</v>
      </c>
      <c r="AD6" s="24">
        <f t="shared" si="5"/>
        <v>30384.6889952153</v>
      </c>
      <c r="AF6" s="25"/>
      <c r="AG6" s="25" t="s">
        <v>9</v>
      </c>
      <c r="AH6" s="24">
        <f>SUM(AH3:AH5)</f>
        <v>3181.8181818181811</v>
      </c>
      <c r="AI6" s="24">
        <f>SUM(AI3:AI5)</f>
        <v>3500</v>
      </c>
      <c r="AJ6" s="24">
        <f>SUM(AJ3:AJ5)</f>
        <v>4354.7368421052633</v>
      </c>
      <c r="AK6" s="24">
        <f>SUM(AK3:AK5)</f>
        <v>5225.6842105263149</v>
      </c>
      <c r="AL6" s="24">
        <f>SUM(AL3:AL5)</f>
        <v>6270.8210526315788</v>
      </c>
    </row>
    <row r="7" spans="1:38" x14ac:dyDescent="0.2">
      <c r="A7" s="38" t="s">
        <v>40</v>
      </c>
      <c r="B7" s="37"/>
      <c r="C7" s="37">
        <v>100000</v>
      </c>
      <c r="D7" s="37"/>
      <c r="E7" s="36">
        <f>C7/SUM($C$3:$C$7)</f>
        <v>5.5555555555555552E-2</v>
      </c>
      <c r="F7" s="36" t="s">
        <v>59</v>
      </c>
      <c r="H7" s="6" t="s">
        <v>13</v>
      </c>
      <c r="I7" s="6" t="s">
        <v>4</v>
      </c>
      <c r="J7" s="29">
        <f t="shared" si="0"/>
        <v>6249.9999999999991</v>
      </c>
      <c r="K7" s="17">
        <f>S7/$K$48*1000</f>
        <v>6875</v>
      </c>
      <c r="L7" s="17">
        <f t="shared" si="1"/>
        <v>7562.5000000000009</v>
      </c>
      <c r="M7" s="17">
        <f t="shared" si="1"/>
        <v>8318.7500000000018</v>
      </c>
      <c r="N7" s="17">
        <f t="shared" si="1"/>
        <v>9150.6250000000036</v>
      </c>
      <c r="P7" s="6" t="s">
        <v>13</v>
      </c>
      <c r="Q7" s="6" t="s">
        <v>4</v>
      </c>
      <c r="R7" s="29">
        <f t="shared" si="2"/>
        <v>1250</v>
      </c>
      <c r="S7" s="17">
        <f>S10*0.5</f>
        <v>1375</v>
      </c>
      <c r="T7" s="17">
        <f>L7*L$48/1000</f>
        <v>1512.5000000000002</v>
      </c>
      <c r="U7" s="17">
        <f>M7*M$48/1000</f>
        <v>1663.7500000000005</v>
      </c>
      <c r="V7" s="17">
        <f>N7*N$48/1000</f>
        <v>1830.1250000000007</v>
      </c>
      <c r="X7" s="4" t="s">
        <v>13</v>
      </c>
      <c r="Y7" s="4" t="s">
        <v>4</v>
      </c>
      <c r="Z7" s="28">
        <f t="shared" si="3"/>
        <v>6249.9999999999991</v>
      </c>
      <c r="AA7" s="16">
        <f t="shared" si="4"/>
        <v>6875</v>
      </c>
      <c r="AB7" s="16">
        <f t="shared" si="5"/>
        <v>8250</v>
      </c>
      <c r="AC7" s="16">
        <f t="shared" si="5"/>
        <v>9900</v>
      </c>
      <c r="AD7" s="16">
        <f t="shared" si="5"/>
        <v>11880</v>
      </c>
      <c r="AF7" s="4" t="s">
        <v>13</v>
      </c>
      <c r="AG7" s="4" t="s">
        <v>4</v>
      </c>
      <c r="AH7" s="28">
        <f>Z7*Z$48/1000</f>
        <v>1249.9999999999998</v>
      </c>
      <c r="AI7" s="28">
        <f>AA7*AA$48/1000</f>
        <v>1375</v>
      </c>
      <c r="AJ7" s="28">
        <f>AB7*AB$48/1000</f>
        <v>1650</v>
      </c>
      <c r="AK7" s="28">
        <f>AC7*AC$48/1000</f>
        <v>1980</v>
      </c>
      <c r="AL7" s="28">
        <f>AD7*AD$48/1000</f>
        <v>2376</v>
      </c>
    </row>
    <row r="8" spans="1:38" x14ac:dyDescent="0.2">
      <c r="H8" s="6"/>
      <c r="I8" s="13" t="s">
        <v>3</v>
      </c>
      <c r="J8" s="29">
        <f t="shared" si="0"/>
        <v>4605.2631578947357</v>
      </c>
      <c r="K8" s="17">
        <f>S8/$K$49*1000</f>
        <v>5065.78947368421</v>
      </c>
      <c r="L8" s="17">
        <f t="shared" si="1"/>
        <v>5572.3684210526317</v>
      </c>
      <c r="M8" s="17">
        <f t="shared" si="1"/>
        <v>6129.605263157895</v>
      </c>
      <c r="N8" s="17">
        <f t="shared" si="1"/>
        <v>6742.5657894736851</v>
      </c>
      <c r="P8" s="6"/>
      <c r="Q8" s="13" t="s">
        <v>3</v>
      </c>
      <c r="R8" s="29">
        <f t="shared" si="2"/>
        <v>874.99999999999977</v>
      </c>
      <c r="S8" s="17">
        <f>S10*0.35</f>
        <v>962.49999999999989</v>
      </c>
      <c r="T8" s="17">
        <f>L8*L$49/1000</f>
        <v>1170.1973684210525</v>
      </c>
      <c r="U8" s="17">
        <f>M8*M$49/1000</f>
        <v>1287.2171052631579</v>
      </c>
      <c r="V8" s="17">
        <f>N8*N$49/1000</f>
        <v>1415.9388157894739</v>
      </c>
      <c r="X8" s="4"/>
      <c r="Y8" s="11" t="s">
        <v>3</v>
      </c>
      <c r="Z8" s="28">
        <f t="shared" si="3"/>
        <v>4605.2631578947357</v>
      </c>
      <c r="AA8" s="16">
        <f t="shared" si="4"/>
        <v>5065.78947368421</v>
      </c>
      <c r="AB8" s="16">
        <f t="shared" si="5"/>
        <v>6078.9473684210516</v>
      </c>
      <c r="AC8" s="16">
        <f t="shared" si="5"/>
        <v>7294.7368421052615</v>
      </c>
      <c r="AD8" s="16">
        <f t="shared" si="5"/>
        <v>8753.6842105263131</v>
      </c>
      <c r="AF8" s="4"/>
      <c r="AG8" s="11" t="s">
        <v>3</v>
      </c>
      <c r="AH8" s="28">
        <f>Z8*Z$49/1000</f>
        <v>874.99999999999977</v>
      </c>
      <c r="AI8" s="28">
        <f>AA8*AA$49/1000</f>
        <v>962.49999999999989</v>
      </c>
      <c r="AJ8" s="28">
        <f>AB8*AB$49/1000</f>
        <v>1276.5789473684208</v>
      </c>
      <c r="AK8" s="28">
        <f>AC8*AC$49/1000</f>
        <v>1531.894736842105</v>
      </c>
      <c r="AL8" s="28">
        <f>AD8*AD$49/1000</f>
        <v>1838.2736842105257</v>
      </c>
    </row>
    <row r="9" spans="1:38" x14ac:dyDescent="0.2">
      <c r="H9" s="6"/>
      <c r="I9" s="6" t="s">
        <v>2</v>
      </c>
      <c r="J9" s="29">
        <f t="shared" si="0"/>
        <v>1704.5454545454545</v>
      </c>
      <c r="K9" s="17">
        <f>S9/$K$50*1000</f>
        <v>1875</v>
      </c>
      <c r="L9" s="17">
        <f t="shared" si="1"/>
        <v>2062.5</v>
      </c>
      <c r="M9" s="17">
        <f t="shared" si="1"/>
        <v>2268.75</v>
      </c>
      <c r="N9" s="17">
        <f t="shared" si="1"/>
        <v>2495.625</v>
      </c>
      <c r="P9" s="6"/>
      <c r="Q9" s="6" t="s">
        <v>2</v>
      </c>
      <c r="R9" s="29">
        <f t="shared" si="2"/>
        <v>374.99999999999994</v>
      </c>
      <c r="S9" s="17">
        <f>S10*0.15</f>
        <v>412.5</v>
      </c>
      <c r="T9" s="17">
        <f>L9*L$50/1000</f>
        <v>453.75</v>
      </c>
      <c r="U9" s="17">
        <f>M9*M$50/1000</f>
        <v>499.125</v>
      </c>
      <c r="V9" s="17">
        <f>N9*N$50/1000</f>
        <v>549.03750000000002</v>
      </c>
      <c r="X9" s="4"/>
      <c r="Y9" s="4" t="s">
        <v>2</v>
      </c>
      <c r="Z9" s="28">
        <f t="shared" si="3"/>
        <v>1704.5454545454545</v>
      </c>
      <c r="AA9" s="16">
        <f t="shared" si="4"/>
        <v>1875</v>
      </c>
      <c r="AB9" s="16">
        <f t="shared" si="5"/>
        <v>2250</v>
      </c>
      <c r="AC9" s="16">
        <f t="shared" si="5"/>
        <v>2700</v>
      </c>
      <c r="AD9" s="16">
        <f t="shared" si="5"/>
        <v>3240</v>
      </c>
      <c r="AF9" s="4"/>
      <c r="AG9" s="4" t="s">
        <v>2</v>
      </c>
      <c r="AH9" s="28">
        <f>Z9*Z$50/1000</f>
        <v>375</v>
      </c>
      <c r="AI9" s="28">
        <f>AA9*AA$50/1000</f>
        <v>412.5</v>
      </c>
      <c r="AJ9" s="28">
        <f>AB9*AB$50/1000</f>
        <v>495</v>
      </c>
      <c r="AK9" s="28">
        <f>AC9*AC$50/1000</f>
        <v>594</v>
      </c>
      <c r="AL9" s="28">
        <f>AD9*AD$50/1000</f>
        <v>712.8</v>
      </c>
    </row>
    <row r="10" spans="1:38" x14ac:dyDescent="0.2">
      <c r="A10" s="1" t="s">
        <v>39</v>
      </c>
      <c r="H10" s="27"/>
      <c r="I10" s="27" t="s">
        <v>9</v>
      </c>
      <c r="J10" s="26">
        <f t="shared" si="0"/>
        <v>12559.808612440191</v>
      </c>
      <c r="K10" s="26">
        <f>SUM(K7:K9)</f>
        <v>13815.78947368421</v>
      </c>
      <c r="L10" s="26">
        <f t="shared" si="1"/>
        <v>15197.368421052632</v>
      </c>
      <c r="M10" s="26">
        <f t="shared" si="1"/>
        <v>16717.105263157897</v>
      </c>
      <c r="N10" s="26">
        <f t="shared" si="1"/>
        <v>18388.815789473687</v>
      </c>
      <c r="P10" s="27"/>
      <c r="Q10" s="27" t="s">
        <v>9</v>
      </c>
      <c r="R10" s="26">
        <f t="shared" si="2"/>
        <v>2500</v>
      </c>
      <c r="S10" s="26">
        <f>C4*0.005</f>
        <v>2750</v>
      </c>
      <c r="T10" s="26">
        <f>SUM(T7:T9)</f>
        <v>3136.4473684210525</v>
      </c>
      <c r="U10" s="26">
        <f>SUM(U7:U9)</f>
        <v>3450.0921052631584</v>
      </c>
      <c r="V10" s="26">
        <f>SUM(V7:V9)</f>
        <v>3795.1013157894745</v>
      </c>
      <c r="X10" s="25"/>
      <c r="Y10" s="25" t="s">
        <v>9</v>
      </c>
      <c r="Z10" s="24">
        <f t="shared" si="3"/>
        <v>12559.808612440191</v>
      </c>
      <c r="AA10" s="24">
        <f t="shared" si="4"/>
        <v>13815.78947368421</v>
      </c>
      <c r="AB10" s="24">
        <f t="shared" si="5"/>
        <v>16578.94736842105</v>
      </c>
      <c r="AC10" s="24">
        <f t="shared" si="5"/>
        <v>19894.73684210526</v>
      </c>
      <c r="AD10" s="24">
        <f t="shared" si="5"/>
        <v>23873.684210526309</v>
      </c>
      <c r="AF10" s="25"/>
      <c r="AG10" s="25" t="s">
        <v>9</v>
      </c>
      <c r="AH10" s="24">
        <f>SUM(AH7:AH9)</f>
        <v>2499.9999999999995</v>
      </c>
      <c r="AI10" s="24">
        <f>SUM(AI7:AI9)</f>
        <v>2750</v>
      </c>
      <c r="AJ10" s="24">
        <f>SUM(AJ7:AJ9)</f>
        <v>3421.5789473684208</v>
      </c>
      <c r="AK10" s="24">
        <f>SUM(AK7:AK9)</f>
        <v>4105.894736842105</v>
      </c>
      <c r="AL10" s="24">
        <f>SUM(AL7:AL9)</f>
        <v>4927.0736842105262</v>
      </c>
    </row>
    <row r="11" spans="1:38" ht="13.5" thickBot="1" x14ac:dyDescent="0.25">
      <c r="A11" s="35" t="s">
        <v>38</v>
      </c>
      <c r="B11" s="35" t="s">
        <v>37</v>
      </c>
      <c r="C11" s="35" t="s">
        <v>36</v>
      </c>
      <c r="D11" s="35" t="s">
        <v>35</v>
      </c>
      <c r="E11" s="35"/>
      <c r="H11" s="6" t="s">
        <v>11</v>
      </c>
      <c r="I11" s="6" t="s">
        <v>4</v>
      </c>
      <c r="J11" s="29">
        <f t="shared" si="0"/>
        <v>2840.9090909090905</v>
      </c>
      <c r="K11" s="17">
        <f>S11/$K$48*1000</f>
        <v>3125</v>
      </c>
      <c r="L11" s="17">
        <f t="shared" si="1"/>
        <v>3437.5000000000005</v>
      </c>
      <c r="M11" s="17">
        <f t="shared" si="1"/>
        <v>3781.2500000000009</v>
      </c>
      <c r="N11" s="17">
        <f t="shared" si="1"/>
        <v>4159.3750000000009</v>
      </c>
      <c r="P11" s="6" t="s">
        <v>11</v>
      </c>
      <c r="Q11" s="6" t="s">
        <v>4</v>
      </c>
      <c r="R11" s="29">
        <f t="shared" si="2"/>
        <v>568.18181818181813</v>
      </c>
      <c r="S11" s="17">
        <f>S14*0.5</f>
        <v>625</v>
      </c>
      <c r="T11" s="17">
        <f>L11*L$48/1000</f>
        <v>687.50000000000011</v>
      </c>
      <c r="U11" s="17">
        <f>M11*M$48/1000</f>
        <v>756.25000000000023</v>
      </c>
      <c r="V11" s="17">
        <f>N11*N$48/1000</f>
        <v>831.87500000000023</v>
      </c>
      <c r="X11" s="4" t="s">
        <v>11</v>
      </c>
      <c r="Y11" s="4" t="s">
        <v>4</v>
      </c>
      <c r="Z11" s="28">
        <f t="shared" si="3"/>
        <v>2840.9090909090905</v>
      </c>
      <c r="AA11" s="16">
        <f t="shared" si="4"/>
        <v>3125</v>
      </c>
      <c r="AB11" s="16">
        <f t="shared" si="5"/>
        <v>3750</v>
      </c>
      <c r="AC11" s="16">
        <f t="shared" si="5"/>
        <v>4500</v>
      </c>
      <c r="AD11" s="16">
        <f t="shared" si="5"/>
        <v>5400</v>
      </c>
      <c r="AF11" s="4" t="s">
        <v>11</v>
      </c>
      <c r="AG11" s="4" t="s">
        <v>4</v>
      </c>
      <c r="AH11" s="28">
        <f>Z11*Z$48/1000</f>
        <v>568.18181818181813</v>
      </c>
      <c r="AI11" s="28">
        <f>AA11*AA$48/1000</f>
        <v>625</v>
      </c>
      <c r="AJ11" s="28">
        <f>AB11*AB$48/1000</f>
        <v>750</v>
      </c>
      <c r="AK11" s="28">
        <f>AC11*AC$48/1000</f>
        <v>900</v>
      </c>
      <c r="AL11" s="28">
        <f>AD11*AD$48/1000</f>
        <v>1080</v>
      </c>
    </row>
    <row r="12" spans="1:38" ht="13.5" thickTop="1" x14ac:dyDescent="0.2">
      <c r="A12" s="1" t="s">
        <v>4</v>
      </c>
      <c r="B12" s="1" t="s">
        <v>34</v>
      </c>
      <c r="C12" s="1" t="s">
        <v>33</v>
      </c>
      <c r="D12" s="1" t="s">
        <v>32</v>
      </c>
      <c r="H12" s="6"/>
      <c r="I12" s="13" t="s">
        <v>3</v>
      </c>
      <c r="J12" s="29">
        <f t="shared" si="0"/>
        <v>2093.3014354066986</v>
      </c>
      <c r="K12" s="17">
        <f>S12/$K$49*1000</f>
        <v>2302.6315789473688</v>
      </c>
      <c r="L12" s="17">
        <f t="shared" si="1"/>
        <v>2532.8947368421059</v>
      </c>
      <c r="M12" s="17">
        <f t="shared" si="1"/>
        <v>2786.1842105263167</v>
      </c>
      <c r="N12" s="17">
        <f t="shared" si="1"/>
        <v>3064.8026315789489</v>
      </c>
      <c r="P12" s="6"/>
      <c r="Q12" s="13" t="s">
        <v>3</v>
      </c>
      <c r="R12" s="29">
        <f t="shared" si="2"/>
        <v>397.72727272727269</v>
      </c>
      <c r="S12" s="17">
        <f>S14*0.35</f>
        <v>437.5</v>
      </c>
      <c r="T12" s="17">
        <f>L12*L$49/1000</f>
        <v>531.90789473684231</v>
      </c>
      <c r="U12" s="17">
        <f>M12*M$49/1000</f>
        <v>585.09868421052647</v>
      </c>
      <c r="V12" s="17">
        <f>N12*N$49/1000</f>
        <v>643.60855263157919</v>
      </c>
      <c r="X12" s="4"/>
      <c r="Y12" s="11" t="s">
        <v>3</v>
      </c>
      <c r="Z12" s="28">
        <f t="shared" si="3"/>
        <v>2093.3014354066986</v>
      </c>
      <c r="AA12" s="16">
        <f t="shared" si="4"/>
        <v>2302.6315789473688</v>
      </c>
      <c r="AB12" s="16">
        <f t="shared" si="5"/>
        <v>2763.1578947368425</v>
      </c>
      <c r="AC12" s="16">
        <f t="shared" si="5"/>
        <v>3315.7894736842109</v>
      </c>
      <c r="AD12" s="16">
        <f t="shared" si="5"/>
        <v>3978.9473684210529</v>
      </c>
      <c r="AF12" s="4"/>
      <c r="AG12" s="11" t="s">
        <v>3</v>
      </c>
      <c r="AH12" s="28">
        <f>Z12*Z$49/1000</f>
        <v>397.72727272727269</v>
      </c>
      <c r="AI12" s="28">
        <f>AA12*AA$49/1000</f>
        <v>437.50000000000006</v>
      </c>
      <c r="AJ12" s="28">
        <f>AB12*AB$49/1000</f>
        <v>580.26315789473699</v>
      </c>
      <c r="AK12" s="28">
        <f>AC12*AC$49/1000</f>
        <v>696.31578947368428</v>
      </c>
      <c r="AL12" s="28">
        <f>AD12*AD$49/1000</f>
        <v>835.57894736842115</v>
      </c>
    </row>
    <row r="13" spans="1:38" ht="26" x14ac:dyDescent="0.2">
      <c r="A13" s="34" t="s">
        <v>3</v>
      </c>
      <c r="B13" s="33" t="s">
        <v>31</v>
      </c>
      <c r="C13" s="33" t="s">
        <v>30</v>
      </c>
      <c r="D13" s="80" t="s">
        <v>29</v>
      </c>
      <c r="E13" s="80"/>
      <c r="H13" s="6"/>
      <c r="I13" s="6" t="s">
        <v>2</v>
      </c>
      <c r="J13" s="29">
        <f t="shared" si="0"/>
        <v>774.79338842975199</v>
      </c>
      <c r="K13" s="17">
        <f>S13/$K$50*1000</f>
        <v>852.27272727272725</v>
      </c>
      <c r="L13" s="17">
        <f t="shared" si="1"/>
        <v>937.5</v>
      </c>
      <c r="M13" s="17">
        <f t="shared" si="1"/>
        <v>1031.25</v>
      </c>
      <c r="N13" s="17">
        <f t="shared" si="1"/>
        <v>1134.375</v>
      </c>
      <c r="P13" s="6"/>
      <c r="Q13" s="6" t="s">
        <v>2</v>
      </c>
      <c r="R13" s="29">
        <f t="shared" si="2"/>
        <v>170.45454545454544</v>
      </c>
      <c r="S13" s="17">
        <f>S14*0.15</f>
        <v>187.5</v>
      </c>
      <c r="T13" s="17">
        <f>L13*L$50/1000</f>
        <v>206.25</v>
      </c>
      <c r="U13" s="17">
        <f>M13*M$50/1000</f>
        <v>226.875</v>
      </c>
      <c r="V13" s="17">
        <f>N13*N$50/1000</f>
        <v>249.5625</v>
      </c>
      <c r="X13" s="4"/>
      <c r="Y13" s="4" t="s">
        <v>2</v>
      </c>
      <c r="Z13" s="28">
        <f t="shared" si="3"/>
        <v>774.79338842975199</v>
      </c>
      <c r="AA13" s="16">
        <f t="shared" si="4"/>
        <v>852.27272727272725</v>
      </c>
      <c r="AB13" s="16">
        <f t="shared" si="5"/>
        <v>1022.7272727272726</v>
      </c>
      <c r="AC13" s="16">
        <f t="shared" si="5"/>
        <v>1227.272727272727</v>
      </c>
      <c r="AD13" s="16">
        <f t="shared" si="5"/>
        <v>1472.7272727272723</v>
      </c>
      <c r="AF13" s="4"/>
      <c r="AG13" s="4" t="s">
        <v>2</v>
      </c>
      <c r="AH13" s="28">
        <f>Z13*Z$50/1000</f>
        <v>170.45454545454544</v>
      </c>
      <c r="AI13" s="28">
        <f>AA13*AA$50/1000</f>
        <v>187.5</v>
      </c>
      <c r="AJ13" s="28">
        <f>AB13*AB$50/1000</f>
        <v>224.99999999999997</v>
      </c>
      <c r="AK13" s="28">
        <f>AC13*AC$50/1000</f>
        <v>269.99999999999994</v>
      </c>
      <c r="AL13" s="28">
        <f>AD13*AD$50/1000</f>
        <v>323.99999999999989</v>
      </c>
    </row>
    <row r="14" spans="1:38" x14ac:dyDescent="0.2">
      <c r="A14" s="1" t="s">
        <v>2</v>
      </c>
      <c r="B14" s="1" t="s">
        <v>28</v>
      </c>
      <c r="C14" s="1" t="s">
        <v>27</v>
      </c>
      <c r="D14" s="1" t="s">
        <v>26</v>
      </c>
      <c r="H14" s="27"/>
      <c r="I14" s="27" t="s">
        <v>9</v>
      </c>
      <c r="J14" s="26">
        <f t="shared" si="0"/>
        <v>5709.0039147455409</v>
      </c>
      <c r="K14" s="26">
        <f>SUM(K11:K13)</f>
        <v>6279.9043062200953</v>
      </c>
      <c r="L14" s="26">
        <f t="shared" si="1"/>
        <v>6907.8947368421059</v>
      </c>
      <c r="M14" s="26">
        <f t="shared" si="1"/>
        <v>7598.6842105263167</v>
      </c>
      <c r="N14" s="26">
        <f t="shared" si="1"/>
        <v>8358.5526315789484</v>
      </c>
      <c r="P14" s="27"/>
      <c r="Q14" s="27" t="s">
        <v>9</v>
      </c>
      <c r="R14" s="26">
        <f t="shared" si="2"/>
        <v>1136.3636363636363</v>
      </c>
      <c r="S14" s="26">
        <f>C5*0.005</f>
        <v>1250</v>
      </c>
      <c r="T14" s="26">
        <f>SUM(T11:T13)</f>
        <v>1425.6578947368425</v>
      </c>
      <c r="U14" s="26">
        <f>SUM(U11:U13)</f>
        <v>1568.2236842105267</v>
      </c>
      <c r="V14" s="26">
        <f>SUM(V11:V13)</f>
        <v>1725.0460526315794</v>
      </c>
      <c r="X14" s="25"/>
      <c r="Y14" s="25" t="s">
        <v>9</v>
      </c>
      <c r="Z14" s="24">
        <f t="shared" si="3"/>
        <v>5709.0039147455409</v>
      </c>
      <c r="AA14" s="24">
        <f t="shared" si="4"/>
        <v>6279.9043062200953</v>
      </c>
      <c r="AB14" s="24">
        <f t="shared" si="5"/>
        <v>7535.8851674641137</v>
      </c>
      <c r="AC14" s="24">
        <f t="shared" si="5"/>
        <v>9043.0622009569361</v>
      </c>
      <c r="AD14" s="24">
        <f t="shared" si="5"/>
        <v>10851.674641148324</v>
      </c>
      <c r="AF14" s="25"/>
      <c r="AG14" s="25" t="s">
        <v>9</v>
      </c>
      <c r="AH14" s="24">
        <f>SUM(AH11:AH13)</f>
        <v>1136.3636363636363</v>
      </c>
      <c r="AI14" s="24">
        <f>SUM(AI11:AI13)</f>
        <v>1250</v>
      </c>
      <c r="AJ14" s="24">
        <f>SUM(AJ11:AJ13)</f>
        <v>1555.2631578947371</v>
      </c>
      <c r="AK14" s="24">
        <f>SUM(AK11:AK13)</f>
        <v>1866.3157894736842</v>
      </c>
      <c r="AL14" s="24">
        <f>SUM(AL11:AL13)</f>
        <v>2239.5789473684213</v>
      </c>
    </row>
    <row r="15" spans="1:38" x14ac:dyDescent="0.2">
      <c r="A15" s="32" t="s">
        <v>25</v>
      </c>
      <c r="B15" s="32" t="s">
        <v>24</v>
      </c>
      <c r="C15" s="32" t="s">
        <v>23</v>
      </c>
      <c r="D15" s="32" t="s">
        <v>22</v>
      </c>
      <c r="E15" s="32"/>
      <c r="H15" s="6" t="s">
        <v>10</v>
      </c>
      <c r="I15" s="6" t="s">
        <v>4</v>
      </c>
      <c r="J15" s="29">
        <f t="shared" si="0"/>
        <v>2272.7272727272725</v>
      </c>
      <c r="K15" s="17">
        <f>S15/$K$48*1000</f>
        <v>2500</v>
      </c>
      <c r="L15" s="17">
        <f t="shared" si="1"/>
        <v>2750</v>
      </c>
      <c r="M15" s="17">
        <f t="shared" si="1"/>
        <v>3025.0000000000005</v>
      </c>
      <c r="N15" s="17">
        <f t="shared" si="1"/>
        <v>3327.5000000000009</v>
      </c>
      <c r="P15" s="6" t="s">
        <v>10</v>
      </c>
      <c r="Q15" s="6" t="s">
        <v>4</v>
      </c>
      <c r="R15" s="29">
        <f t="shared" si="2"/>
        <v>454.5454545454545</v>
      </c>
      <c r="S15" s="17">
        <f>S18*0.5</f>
        <v>500</v>
      </c>
      <c r="T15" s="17">
        <f>L15*L$48/1000</f>
        <v>550</v>
      </c>
      <c r="U15" s="17">
        <f>M15*M$48/1000</f>
        <v>605.00000000000011</v>
      </c>
      <c r="V15" s="17">
        <f>N15*N$48/1000</f>
        <v>665.50000000000023</v>
      </c>
      <c r="X15" s="4" t="s">
        <v>10</v>
      </c>
      <c r="Y15" s="4" t="s">
        <v>4</v>
      </c>
      <c r="Z15" s="28">
        <f t="shared" si="3"/>
        <v>2272.7272727272725</v>
      </c>
      <c r="AA15" s="16">
        <f t="shared" si="4"/>
        <v>2500</v>
      </c>
      <c r="AB15" s="16">
        <f t="shared" si="5"/>
        <v>3000</v>
      </c>
      <c r="AC15" s="16">
        <f t="shared" si="5"/>
        <v>3600</v>
      </c>
      <c r="AD15" s="16">
        <f t="shared" si="5"/>
        <v>4320</v>
      </c>
      <c r="AF15" s="4" t="s">
        <v>10</v>
      </c>
      <c r="AG15" s="4" t="s">
        <v>4</v>
      </c>
      <c r="AH15" s="28">
        <f>Z15*Z$48/1000</f>
        <v>454.5454545454545</v>
      </c>
      <c r="AI15" s="28">
        <f>AA15*AA$48/1000</f>
        <v>500</v>
      </c>
      <c r="AJ15" s="28">
        <f>AB15*AB$48/1000</f>
        <v>600</v>
      </c>
      <c r="AK15" s="28">
        <f>AC15*AC$48/1000</f>
        <v>720</v>
      </c>
      <c r="AL15" s="28">
        <f>AD15*AD$48/1000</f>
        <v>864</v>
      </c>
    </row>
    <row r="16" spans="1:38" x14ac:dyDescent="0.2">
      <c r="H16" s="6"/>
      <c r="I16" s="13" t="s">
        <v>3</v>
      </c>
      <c r="J16" s="29">
        <f t="shared" si="0"/>
        <v>1674.6411483253587</v>
      </c>
      <c r="K16" s="17">
        <f>S16/$K$49*1000</f>
        <v>1842.1052631578948</v>
      </c>
      <c r="L16" s="17">
        <f t="shared" si="1"/>
        <v>2026.3157894736844</v>
      </c>
      <c r="M16" s="17">
        <f t="shared" si="1"/>
        <v>2228.9473684210529</v>
      </c>
      <c r="N16" s="17">
        <f t="shared" si="1"/>
        <v>2451.8421052631584</v>
      </c>
      <c r="P16" s="6"/>
      <c r="Q16" s="13" t="s">
        <v>3</v>
      </c>
      <c r="R16" s="29">
        <f t="shared" si="2"/>
        <v>318.18181818181813</v>
      </c>
      <c r="S16" s="17">
        <f>S18*0.35</f>
        <v>350</v>
      </c>
      <c r="T16" s="17">
        <f>L16*L$49/1000</f>
        <v>425.5263157894737</v>
      </c>
      <c r="U16" s="17">
        <f>M16*M$49/1000</f>
        <v>468.07894736842115</v>
      </c>
      <c r="V16" s="17">
        <f>N16*N$49/1000</f>
        <v>514.88684210526321</v>
      </c>
      <c r="X16" s="4"/>
      <c r="Y16" s="11" t="s">
        <v>3</v>
      </c>
      <c r="Z16" s="28">
        <f t="shared" si="3"/>
        <v>1674.6411483253587</v>
      </c>
      <c r="AA16" s="16">
        <f t="shared" si="4"/>
        <v>1842.1052631578948</v>
      </c>
      <c r="AB16" s="16">
        <f t="shared" si="5"/>
        <v>2210.5263157894738</v>
      </c>
      <c r="AC16" s="16">
        <f t="shared" si="5"/>
        <v>2652.6315789473683</v>
      </c>
      <c r="AD16" s="16">
        <f t="shared" si="5"/>
        <v>3183.1578947368421</v>
      </c>
      <c r="AF16" s="4"/>
      <c r="AG16" s="11" t="s">
        <v>3</v>
      </c>
      <c r="AH16" s="28">
        <f>Z16*Z$49/1000</f>
        <v>318.18181818181819</v>
      </c>
      <c r="AI16" s="28">
        <f>AA16*AA$49/1000</f>
        <v>350</v>
      </c>
      <c r="AJ16" s="28">
        <f>AB16*AB$49/1000</f>
        <v>464.21052631578948</v>
      </c>
      <c r="AK16" s="28">
        <f>AC16*AC$49/1000</f>
        <v>557.05263157894728</v>
      </c>
      <c r="AL16" s="28">
        <f>AD16*AD$49/1000</f>
        <v>668.46315789473681</v>
      </c>
    </row>
    <row r="17" spans="7:38" x14ac:dyDescent="0.2">
      <c r="H17" s="6"/>
      <c r="I17" s="6" t="s">
        <v>2</v>
      </c>
      <c r="J17" s="29">
        <f t="shared" si="0"/>
        <v>619.83471074380157</v>
      </c>
      <c r="K17" s="17">
        <f>S17/$K$50*1000</f>
        <v>681.81818181818176</v>
      </c>
      <c r="L17" s="17">
        <f t="shared" si="1"/>
        <v>750</v>
      </c>
      <c r="M17" s="17">
        <f t="shared" si="1"/>
        <v>825.00000000000011</v>
      </c>
      <c r="N17" s="17">
        <f t="shared" si="1"/>
        <v>907.50000000000023</v>
      </c>
      <c r="P17" s="6"/>
      <c r="Q17" s="6" t="s">
        <v>2</v>
      </c>
      <c r="R17" s="29">
        <f t="shared" si="2"/>
        <v>136.36363636363635</v>
      </c>
      <c r="S17" s="17">
        <f>S18*0.15</f>
        <v>150</v>
      </c>
      <c r="T17" s="17">
        <f>L17*L$50/1000</f>
        <v>165</v>
      </c>
      <c r="U17" s="17">
        <f>M17*M$50/1000</f>
        <v>181.50000000000003</v>
      </c>
      <c r="V17" s="17">
        <f>N17*N$50/1000</f>
        <v>199.65000000000006</v>
      </c>
      <c r="X17" s="4"/>
      <c r="Y17" s="4" t="s">
        <v>2</v>
      </c>
      <c r="Z17" s="28">
        <f t="shared" si="3"/>
        <v>619.83471074380157</v>
      </c>
      <c r="AA17" s="16">
        <f t="shared" si="4"/>
        <v>681.81818181818176</v>
      </c>
      <c r="AB17" s="16">
        <f t="shared" si="5"/>
        <v>818.18181818181813</v>
      </c>
      <c r="AC17" s="16">
        <f t="shared" si="5"/>
        <v>981.81818181818176</v>
      </c>
      <c r="AD17" s="16">
        <f t="shared" si="5"/>
        <v>1178.181818181818</v>
      </c>
      <c r="AF17" s="4"/>
      <c r="AG17" s="4" t="s">
        <v>2</v>
      </c>
      <c r="AH17" s="28">
        <f>Z17*Z$50/1000</f>
        <v>136.36363636363635</v>
      </c>
      <c r="AI17" s="28">
        <f>AA17*AA$50/1000</f>
        <v>150</v>
      </c>
      <c r="AJ17" s="28">
        <f>AB17*AB$50/1000</f>
        <v>180</v>
      </c>
      <c r="AK17" s="28">
        <f>AC17*AC$50/1000</f>
        <v>216</v>
      </c>
      <c r="AL17" s="28">
        <f>AD17*AD$50/1000</f>
        <v>259.2</v>
      </c>
    </row>
    <row r="18" spans="7:38" x14ac:dyDescent="0.2">
      <c r="H18" s="27"/>
      <c r="I18" s="27" t="s">
        <v>9</v>
      </c>
      <c r="J18" s="26">
        <f t="shared" si="0"/>
        <v>4567.2031317964329</v>
      </c>
      <c r="K18" s="26">
        <f>SUM(K15:K17)</f>
        <v>5023.923444976077</v>
      </c>
      <c r="L18" s="26">
        <f t="shared" si="1"/>
        <v>5526.3157894736851</v>
      </c>
      <c r="M18" s="26">
        <f t="shared" si="1"/>
        <v>6078.9473684210543</v>
      </c>
      <c r="N18" s="26">
        <f t="shared" si="1"/>
        <v>6686.8421052631602</v>
      </c>
      <c r="P18" s="27"/>
      <c r="Q18" s="27" t="s">
        <v>9</v>
      </c>
      <c r="R18" s="26">
        <f t="shared" si="2"/>
        <v>909.09090909090901</v>
      </c>
      <c r="S18" s="26">
        <f>C6*0.005</f>
        <v>1000</v>
      </c>
      <c r="T18" s="26">
        <f>SUM(T15:T17)</f>
        <v>1140.5263157894738</v>
      </c>
      <c r="U18" s="26">
        <f>SUM(U15:U17)</f>
        <v>1254.5789473684213</v>
      </c>
      <c r="V18" s="26">
        <f>SUM(V15:V17)</f>
        <v>1380.0368421052635</v>
      </c>
      <c r="X18" s="25"/>
      <c r="Y18" s="25" t="s">
        <v>9</v>
      </c>
      <c r="Z18" s="24">
        <f t="shared" si="3"/>
        <v>4567.2031317964329</v>
      </c>
      <c r="AA18" s="24">
        <f t="shared" si="4"/>
        <v>5023.923444976077</v>
      </c>
      <c r="AB18" s="24">
        <f t="shared" si="5"/>
        <v>6028.7081339712922</v>
      </c>
      <c r="AC18" s="24">
        <f t="shared" si="5"/>
        <v>7234.4497607655503</v>
      </c>
      <c r="AD18" s="24">
        <f t="shared" si="5"/>
        <v>8681.3397129186596</v>
      </c>
      <c r="AF18" s="25"/>
      <c r="AG18" s="25" t="s">
        <v>9</v>
      </c>
      <c r="AH18" s="24">
        <f>SUM(AH15:AH17)</f>
        <v>909.09090909090912</v>
      </c>
      <c r="AI18" s="24">
        <f>SUM(AI15:AI17)</f>
        <v>1000</v>
      </c>
      <c r="AJ18" s="24">
        <f>SUM(AJ15:AJ17)</f>
        <v>1244.2105263157896</v>
      </c>
      <c r="AK18" s="24">
        <f>SUM(AK15:AK17)</f>
        <v>1493.0526315789473</v>
      </c>
      <c r="AL18" s="24">
        <f>SUM(AL15:AL17)</f>
        <v>1791.663157894737</v>
      </c>
    </row>
    <row r="19" spans="7:38" x14ac:dyDescent="0.2">
      <c r="H19" s="31" t="str">
        <f>A7</f>
        <v>その他</v>
      </c>
      <c r="I19" s="6" t="s">
        <v>4</v>
      </c>
      <c r="J19" s="29">
        <f t="shared" si="0"/>
        <v>1136.3636363636363</v>
      </c>
      <c r="K19" s="17">
        <f>S19/$K$48*1000</f>
        <v>1250</v>
      </c>
      <c r="L19" s="17">
        <f t="shared" si="1"/>
        <v>1375</v>
      </c>
      <c r="M19" s="17">
        <f t="shared" si="1"/>
        <v>1512.5000000000002</v>
      </c>
      <c r="N19" s="17">
        <f t="shared" si="1"/>
        <v>1663.7500000000005</v>
      </c>
      <c r="P19" s="31" t="str">
        <f>H19</f>
        <v>その他</v>
      </c>
      <c r="Q19" s="6" t="s">
        <v>4</v>
      </c>
      <c r="R19" s="29">
        <f t="shared" si="2"/>
        <v>227.27272727272725</v>
      </c>
      <c r="S19" s="17">
        <f>S22*0.5</f>
        <v>250</v>
      </c>
      <c r="T19" s="17">
        <f>L19*L$48/1000</f>
        <v>275</v>
      </c>
      <c r="U19" s="17">
        <f>M19*M$48/1000</f>
        <v>302.50000000000006</v>
      </c>
      <c r="V19" s="17">
        <f>N19*N$48/1000</f>
        <v>332.75000000000011</v>
      </c>
      <c r="X19" s="30" t="str">
        <f>P19</f>
        <v>その他</v>
      </c>
      <c r="Y19" s="4" t="s">
        <v>4</v>
      </c>
      <c r="Z19" s="28">
        <f t="shared" si="3"/>
        <v>1136.3636363636363</v>
      </c>
      <c r="AA19" s="16">
        <f t="shared" si="4"/>
        <v>1250</v>
      </c>
      <c r="AB19" s="16">
        <f t="shared" si="5"/>
        <v>1500</v>
      </c>
      <c r="AC19" s="16">
        <f t="shared" si="5"/>
        <v>1800</v>
      </c>
      <c r="AD19" s="16">
        <f t="shared" si="5"/>
        <v>2160</v>
      </c>
      <c r="AF19" s="30" t="str">
        <f>X19</f>
        <v>その他</v>
      </c>
      <c r="AG19" s="4" t="s">
        <v>4</v>
      </c>
      <c r="AH19" s="28">
        <f>Z19*Z$48/1000</f>
        <v>227.27272727272725</v>
      </c>
      <c r="AI19" s="28">
        <f>AA19*AA$48/1000</f>
        <v>250</v>
      </c>
      <c r="AJ19" s="28">
        <f>AB19*AB$48/1000</f>
        <v>300</v>
      </c>
      <c r="AK19" s="28">
        <f>AC19*AC$48/1000</f>
        <v>360</v>
      </c>
      <c r="AL19" s="28">
        <f>AD19*AD$48/1000</f>
        <v>432</v>
      </c>
    </row>
    <row r="20" spans="7:38" x14ac:dyDescent="0.2">
      <c r="H20" s="31"/>
      <c r="I20" s="13" t="s">
        <v>3</v>
      </c>
      <c r="J20" s="29">
        <f t="shared" si="0"/>
        <v>837.32057416267935</v>
      </c>
      <c r="K20" s="17">
        <f>S20/$K$49*1000</f>
        <v>921.0526315789474</v>
      </c>
      <c r="L20" s="17">
        <f t="shared" si="1"/>
        <v>1013.1578947368422</v>
      </c>
      <c r="M20" s="17">
        <f t="shared" si="1"/>
        <v>1114.4736842105265</v>
      </c>
      <c r="N20" s="17">
        <f t="shared" si="1"/>
        <v>1225.9210526315792</v>
      </c>
      <c r="P20" s="31"/>
      <c r="Q20" s="13" t="s">
        <v>3</v>
      </c>
      <c r="R20" s="29">
        <f t="shared" si="2"/>
        <v>159.09090909090907</v>
      </c>
      <c r="S20" s="17">
        <f>S22*0.35</f>
        <v>175</v>
      </c>
      <c r="T20" s="17">
        <f>L20*L$49/1000</f>
        <v>212.76315789473685</v>
      </c>
      <c r="U20" s="17">
        <f>M20*M$49/1000</f>
        <v>234.03947368421058</v>
      </c>
      <c r="V20" s="17">
        <f>N20*N$49/1000</f>
        <v>257.44342105263161</v>
      </c>
      <c r="X20" s="30"/>
      <c r="Y20" s="11" t="s">
        <v>3</v>
      </c>
      <c r="Z20" s="28">
        <f t="shared" si="3"/>
        <v>837.32057416267935</v>
      </c>
      <c r="AA20" s="16">
        <f t="shared" si="4"/>
        <v>921.0526315789474</v>
      </c>
      <c r="AB20" s="16">
        <f t="shared" si="5"/>
        <v>1105.2631578947369</v>
      </c>
      <c r="AC20" s="16">
        <f t="shared" si="5"/>
        <v>1326.3157894736842</v>
      </c>
      <c r="AD20" s="16">
        <f t="shared" si="5"/>
        <v>1591.578947368421</v>
      </c>
      <c r="AF20" s="30"/>
      <c r="AG20" s="11" t="s">
        <v>3</v>
      </c>
      <c r="AH20" s="28">
        <f>Z20*Z$49/1000</f>
        <v>159.09090909090909</v>
      </c>
      <c r="AI20" s="28">
        <f>AA20*AA$49/1000</f>
        <v>175</v>
      </c>
      <c r="AJ20" s="28">
        <f>AB20*AB$49/1000</f>
        <v>232.10526315789474</v>
      </c>
      <c r="AK20" s="28">
        <f>AC20*AC$49/1000</f>
        <v>278.52631578947364</v>
      </c>
      <c r="AL20" s="28">
        <f>AD20*AD$49/1000</f>
        <v>334.2315789473684</v>
      </c>
    </row>
    <row r="21" spans="7:38" x14ac:dyDescent="0.2">
      <c r="H21" s="6"/>
      <c r="I21" s="6" t="s">
        <v>2</v>
      </c>
      <c r="J21" s="29">
        <f t="shared" si="0"/>
        <v>309.91735537190078</v>
      </c>
      <c r="K21" s="17">
        <f>S21/$K$50*1000</f>
        <v>340.90909090909088</v>
      </c>
      <c r="L21" s="17">
        <f t="shared" si="1"/>
        <v>375</v>
      </c>
      <c r="M21" s="17">
        <f t="shared" si="1"/>
        <v>412.50000000000006</v>
      </c>
      <c r="N21" s="17">
        <f t="shared" si="1"/>
        <v>453.75000000000011</v>
      </c>
      <c r="P21" s="6"/>
      <c r="Q21" s="6" t="s">
        <v>2</v>
      </c>
      <c r="R21" s="29">
        <f t="shared" si="2"/>
        <v>68.181818181818173</v>
      </c>
      <c r="S21" s="17">
        <f>S22*0.15</f>
        <v>75</v>
      </c>
      <c r="T21" s="17">
        <f>L21*L$50/1000</f>
        <v>82.5</v>
      </c>
      <c r="U21" s="17">
        <f>M21*M$50/1000</f>
        <v>90.750000000000014</v>
      </c>
      <c r="V21" s="17">
        <f>N21*N$50/1000</f>
        <v>99.825000000000031</v>
      </c>
      <c r="X21" s="4"/>
      <c r="Y21" s="4" t="s">
        <v>2</v>
      </c>
      <c r="Z21" s="28">
        <f t="shared" si="3"/>
        <v>309.91735537190078</v>
      </c>
      <c r="AA21" s="16">
        <f t="shared" si="4"/>
        <v>340.90909090909088</v>
      </c>
      <c r="AB21" s="16">
        <f t="shared" si="5"/>
        <v>409.09090909090907</v>
      </c>
      <c r="AC21" s="16">
        <f t="shared" si="5"/>
        <v>490.90909090909088</v>
      </c>
      <c r="AD21" s="16">
        <f t="shared" si="5"/>
        <v>589.09090909090901</v>
      </c>
      <c r="AF21" s="4"/>
      <c r="AG21" s="4" t="s">
        <v>2</v>
      </c>
      <c r="AH21" s="28">
        <f>Z21*Z$50/1000</f>
        <v>68.181818181818173</v>
      </c>
      <c r="AI21" s="28">
        <f>AA21*AA$50/1000</f>
        <v>75</v>
      </c>
      <c r="AJ21" s="28">
        <f>AB21*AB$50/1000</f>
        <v>90</v>
      </c>
      <c r="AK21" s="28">
        <f>AC21*AC$50/1000</f>
        <v>108</v>
      </c>
      <c r="AL21" s="28">
        <f>AD21*AD$50/1000</f>
        <v>129.6</v>
      </c>
    </row>
    <row r="22" spans="7:38" x14ac:dyDescent="0.2">
      <c r="H22" s="27"/>
      <c r="I22" s="27" t="s">
        <v>9</v>
      </c>
      <c r="J22" s="26">
        <f t="shared" si="0"/>
        <v>2283.6015658982164</v>
      </c>
      <c r="K22" s="26">
        <f>SUM(K19:K21)</f>
        <v>2511.9617224880385</v>
      </c>
      <c r="L22" s="26">
        <f t="shared" si="1"/>
        <v>2763.1578947368425</v>
      </c>
      <c r="M22" s="26">
        <f t="shared" si="1"/>
        <v>3039.4736842105272</v>
      </c>
      <c r="N22" s="26">
        <f t="shared" si="1"/>
        <v>3343.4210526315801</v>
      </c>
      <c r="P22" s="27"/>
      <c r="Q22" s="27" t="s">
        <v>9</v>
      </c>
      <c r="R22" s="26">
        <f t="shared" si="2"/>
        <v>454.5454545454545</v>
      </c>
      <c r="S22" s="26">
        <f>C7*0.005</f>
        <v>500</v>
      </c>
      <c r="T22" s="26">
        <f>SUM(T19:T21)</f>
        <v>570.26315789473688</v>
      </c>
      <c r="U22" s="26">
        <f>SUM(U19:U21)</f>
        <v>627.28947368421063</v>
      </c>
      <c r="V22" s="26">
        <f>SUM(V19:V21)</f>
        <v>690.01842105263177</v>
      </c>
      <c r="X22" s="25"/>
      <c r="Y22" s="25" t="s">
        <v>9</v>
      </c>
      <c r="Z22" s="24">
        <f t="shared" si="3"/>
        <v>2283.6015658982164</v>
      </c>
      <c r="AA22" s="24">
        <f t="shared" si="4"/>
        <v>2511.9617224880385</v>
      </c>
      <c r="AB22" s="24">
        <f t="shared" si="5"/>
        <v>3014.3540669856461</v>
      </c>
      <c r="AC22" s="24">
        <f t="shared" si="5"/>
        <v>3617.2248803827752</v>
      </c>
      <c r="AD22" s="24">
        <f t="shared" si="5"/>
        <v>4340.6698564593298</v>
      </c>
      <c r="AF22" s="25"/>
      <c r="AG22" s="25" t="s">
        <v>9</v>
      </c>
      <c r="AH22" s="24">
        <f>SUM(AH19:AH21)</f>
        <v>454.54545454545456</v>
      </c>
      <c r="AI22" s="24">
        <f>SUM(AI19:AI21)</f>
        <v>500</v>
      </c>
      <c r="AJ22" s="24">
        <f>SUM(AJ19:AJ21)</f>
        <v>622.1052631578948</v>
      </c>
      <c r="AK22" s="24">
        <f>SUM(AK19:AK21)</f>
        <v>746.52631578947364</v>
      </c>
      <c r="AL22" s="24">
        <f>SUM(AL19:AL21)</f>
        <v>895.83157894736848</v>
      </c>
    </row>
    <row r="23" spans="7:38" x14ac:dyDescent="0.2">
      <c r="H23" s="6"/>
      <c r="I23" s="6"/>
      <c r="J23" s="6"/>
      <c r="N23" s="1" t="s">
        <v>21</v>
      </c>
      <c r="X23" s="4"/>
      <c r="Y23" s="4"/>
      <c r="Z23" s="4"/>
      <c r="AD23" s="2" t="s">
        <v>21</v>
      </c>
    </row>
    <row r="24" spans="7:38" ht="13.5" thickBot="1" x14ac:dyDescent="0.25">
      <c r="H24" s="15"/>
      <c r="I24" s="15"/>
      <c r="J24" s="15">
        <v>2017</v>
      </c>
      <c r="K24" s="15">
        <v>2018</v>
      </c>
      <c r="L24" s="15">
        <v>2019</v>
      </c>
      <c r="M24" s="15">
        <v>2020</v>
      </c>
      <c r="N24" s="15">
        <v>2021</v>
      </c>
      <c r="P24" s="15"/>
      <c r="Q24" s="15"/>
      <c r="R24" s="15">
        <v>2017</v>
      </c>
      <c r="S24" s="15">
        <v>2018</v>
      </c>
      <c r="T24" s="15">
        <v>2019</v>
      </c>
      <c r="U24" s="15">
        <v>2020</v>
      </c>
      <c r="V24" s="15">
        <v>2021</v>
      </c>
      <c r="X24" s="14"/>
      <c r="Y24" s="14"/>
      <c r="Z24" s="14">
        <v>2017</v>
      </c>
      <c r="AA24" s="14">
        <v>2018</v>
      </c>
      <c r="AB24" s="14">
        <v>2019</v>
      </c>
      <c r="AC24" s="14">
        <v>2020</v>
      </c>
      <c r="AD24" s="14">
        <v>2021</v>
      </c>
      <c r="AF24" s="14"/>
      <c r="AG24" s="14"/>
      <c r="AH24" s="14">
        <v>2017</v>
      </c>
      <c r="AI24" s="14">
        <v>2018</v>
      </c>
      <c r="AJ24" s="14">
        <v>2019</v>
      </c>
      <c r="AK24" s="14">
        <v>2020</v>
      </c>
      <c r="AL24" s="14">
        <v>2021</v>
      </c>
    </row>
    <row r="25" spans="7:38" ht="13.5" thickTop="1" x14ac:dyDescent="0.2">
      <c r="G25" s="1" t="s">
        <v>20</v>
      </c>
      <c r="H25" s="6" t="s">
        <v>4</v>
      </c>
      <c r="I25" s="1" t="s">
        <v>15</v>
      </c>
      <c r="J25" s="5">
        <f>J3</f>
        <v>7954.545454545454</v>
      </c>
      <c r="K25" s="5">
        <f>K3</f>
        <v>8750</v>
      </c>
      <c r="L25" s="5">
        <f>L3</f>
        <v>9625</v>
      </c>
      <c r="M25" s="5">
        <f>M3</f>
        <v>10587.5</v>
      </c>
      <c r="N25" s="5">
        <f>N3</f>
        <v>11646.250000000002</v>
      </c>
      <c r="P25" s="6" t="s">
        <v>4</v>
      </c>
      <c r="Q25" s="1" t="s">
        <v>15</v>
      </c>
      <c r="R25" s="5">
        <f>R3</f>
        <v>1590.9090909090908</v>
      </c>
      <c r="S25" s="5">
        <f>S3</f>
        <v>1750</v>
      </c>
      <c r="T25" s="5">
        <f>T3</f>
        <v>1925</v>
      </c>
      <c r="U25" s="5">
        <f>U3</f>
        <v>2117.5</v>
      </c>
      <c r="V25" s="5">
        <f>V3</f>
        <v>2329.2500000000005</v>
      </c>
      <c r="X25" s="4" t="s">
        <v>4</v>
      </c>
      <c r="Y25" s="2" t="s">
        <v>15</v>
      </c>
      <c r="Z25" s="3">
        <f>Z3</f>
        <v>7954.545454545454</v>
      </c>
      <c r="AA25" s="3">
        <f>AA3</f>
        <v>8750</v>
      </c>
      <c r="AB25" s="3">
        <f>AB3</f>
        <v>10500</v>
      </c>
      <c r="AC25" s="3">
        <f>AC3</f>
        <v>12600</v>
      </c>
      <c r="AD25" s="3">
        <f>AD3</f>
        <v>15120</v>
      </c>
      <c r="AF25" s="4" t="s">
        <v>4</v>
      </c>
      <c r="AG25" s="2" t="s">
        <v>15</v>
      </c>
      <c r="AH25" s="3">
        <f>AH3</f>
        <v>1590.9090909090908</v>
      </c>
      <c r="AI25" s="3">
        <f>AI3</f>
        <v>1750</v>
      </c>
      <c r="AJ25" s="3">
        <f>AJ3</f>
        <v>2100</v>
      </c>
      <c r="AK25" s="3">
        <f>AK3</f>
        <v>2520</v>
      </c>
      <c r="AL25" s="3">
        <f>AL3</f>
        <v>3024</v>
      </c>
    </row>
    <row r="26" spans="7:38" x14ac:dyDescent="0.2">
      <c r="G26" s="1" t="s">
        <v>19</v>
      </c>
      <c r="I26" s="1" t="s">
        <v>13</v>
      </c>
      <c r="J26" s="5">
        <f>J7</f>
        <v>6249.9999999999991</v>
      </c>
      <c r="K26" s="5">
        <f>K7</f>
        <v>6875</v>
      </c>
      <c r="L26" s="5">
        <f>L7</f>
        <v>7562.5000000000009</v>
      </c>
      <c r="M26" s="5">
        <f>M7</f>
        <v>8318.7500000000018</v>
      </c>
      <c r="N26" s="5">
        <f>N7</f>
        <v>9150.6250000000036</v>
      </c>
      <c r="Q26" s="1" t="s">
        <v>13</v>
      </c>
      <c r="R26" s="5">
        <f>R7</f>
        <v>1250</v>
      </c>
      <c r="S26" s="5">
        <f>S7</f>
        <v>1375</v>
      </c>
      <c r="T26" s="5">
        <f>T7</f>
        <v>1512.5000000000002</v>
      </c>
      <c r="U26" s="5">
        <f>U7</f>
        <v>1663.7500000000005</v>
      </c>
      <c r="V26" s="5">
        <f>V7</f>
        <v>1830.1250000000007</v>
      </c>
      <c r="Y26" s="2" t="s">
        <v>13</v>
      </c>
      <c r="Z26" s="3">
        <f>Z7</f>
        <v>6249.9999999999991</v>
      </c>
      <c r="AA26" s="3">
        <f>AA7</f>
        <v>6875</v>
      </c>
      <c r="AB26" s="3">
        <f>AB7</f>
        <v>8250</v>
      </c>
      <c r="AC26" s="3">
        <f>AC7</f>
        <v>9900</v>
      </c>
      <c r="AD26" s="3">
        <f>AD7</f>
        <v>11880</v>
      </c>
      <c r="AG26" s="2" t="s">
        <v>13</v>
      </c>
      <c r="AH26" s="3">
        <f>AH7</f>
        <v>1249.9999999999998</v>
      </c>
      <c r="AI26" s="3">
        <f>AI7</f>
        <v>1375</v>
      </c>
      <c r="AJ26" s="3">
        <f>AJ7</f>
        <v>1650</v>
      </c>
      <c r="AK26" s="3">
        <f>AK7</f>
        <v>1980</v>
      </c>
      <c r="AL26" s="3">
        <f>AL7</f>
        <v>2376</v>
      </c>
    </row>
    <row r="27" spans="7:38" x14ac:dyDescent="0.2">
      <c r="I27" s="1" t="s">
        <v>11</v>
      </c>
      <c r="J27" s="5">
        <f>J11</f>
        <v>2840.9090909090905</v>
      </c>
      <c r="K27" s="5">
        <f>K11</f>
        <v>3125</v>
      </c>
      <c r="L27" s="5">
        <f>L11</f>
        <v>3437.5000000000005</v>
      </c>
      <c r="M27" s="5">
        <f>M11</f>
        <v>3781.2500000000009</v>
      </c>
      <c r="N27" s="5">
        <f>N11</f>
        <v>4159.3750000000009</v>
      </c>
      <c r="Q27" s="1" t="s">
        <v>11</v>
      </c>
      <c r="R27" s="5">
        <f>R11</f>
        <v>568.18181818181813</v>
      </c>
      <c r="S27" s="5">
        <f>S11</f>
        <v>625</v>
      </c>
      <c r="T27" s="5">
        <f>T11</f>
        <v>687.50000000000011</v>
      </c>
      <c r="U27" s="5">
        <f>U11</f>
        <v>756.25000000000023</v>
      </c>
      <c r="V27" s="5">
        <f>V11</f>
        <v>831.87500000000023</v>
      </c>
      <c r="Y27" s="2" t="s">
        <v>11</v>
      </c>
      <c r="Z27" s="3">
        <f>Z11</f>
        <v>2840.9090909090905</v>
      </c>
      <c r="AA27" s="3">
        <f>AA11</f>
        <v>3125</v>
      </c>
      <c r="AB27" s="3">
        <f>AB11</f>
        <v>3750</v>
      </c>
      <c r="AC27" s="3">
        <f>AC11</f>
        <v>4500</v>
      </c>
      <c r="AD27" s="3">
        <f>AD11</f>
        <v>5400</v>
      </c>
      <c r="AG27" s="2" t="s">
        <v>11</v>
      </c>
      <c r="AH27" s="3">
        <f>AH11</f>
        <v>568.18181818181813</v>
      </c>
      <c r="AI27" s="3">
        <f>AI11</f>
        <v>625</v>
      </c>
      <c r="AJ27" s="3">
        <f>AJ11</f>
        <v>750</v>
      </c>
      <c r="AK27" s="3">
        <f>AK11</f>
        <v>900</v>
      </c>
      <c r="AL27" s="3">
        <f>AL11</f>
        <v>1080</v>
      </c>
    </row>
    <row r="28" spans="7:38" x14ac:dyDescent="0.2">
      <c r="I28" s="1" t="s">
        <v>10</v>
      </c>
      <c r="J28" s="5">
        <f>J15</f>
        <v>2272.7272727272725</v>
      </c>
      <c r="K28" s="5">
        <f>K15</f>
        <v>2500</v>
      </c>
      <c r="L28" s="5">
        <f>L15</f>
        <v>2750</v>
      </c>
      <c r="M28" s="5">
        <f>M15</f>
        <v>3025.0000000000005</v>
      </c>
      <c r="N28" s="5">
        <f>N15</f>
        <v>3327.5000000000009</v>
      </c>
      <c r="Q28" s="1" t="s">
        <v>10</v>
      </c>
      <c r="R28" s="5">
        <f>R15</f>
        <v>454.5454545454545</v>
      </c>
      <c r="S28" s="5">
        <f>S15</f>
        <v>500</v>
      </c>
      <c r="T28" s="5">
        <f>T15</f>
        <v>550</v>
      </c>
      <c r="U28" s="5">
        <f>U15</f>
        <v>605.00000000000011</v>
      </c>
      <c r="V28" s="5">
        <f>V15</f>
        <v>665.50000000000023</v>
      </c>
      <c r="Y28" s="2" t="s">
        <v>10</v>
      </c>
      <c r="Z28" s="3">
        <f>Z15</f>
        <v>2272.7272727272725</v>
      </c>
      <c r="AA28" s="3">
        <f>AA15</f>
        <v>2500</v>
      </c>
      <c r="AB28" s="3">
        <f>AB15</f>
        <v>3000</v>
      </c>
      <c r="AC28" s="3">
        <f>AC15</f>
        <v>3600</v>
      </c>
      <c r="AD28" s="3">
        <f>AD15</f>
        <v>4320</v>
      </c>
      <c r="AG28" s="2" t="s">
        <v>10</v>
      </c>
      <c r="AH28" s="3">
        <f>AH15</f>
        <v>454.5454545454545</v>
      </c>
      <c r="AI28" s="3">
        <f>AI15</f>
        <v>500</v>
      </c>
      <c r="AJ28" s="3">
        <f>AJ15</f>
        <v>600</v>
      </c>
      <c r="AK28" s="3">
        <f>AK15</f>
        <v>720</v>
      </c>
      <c r="AL28" s="3">
        <f>AL15</f>
        <v>864</v>
      </c>
    </row>
    <row r="29" spans="7:38" x14ac:dyDescent="0.2">
      <c r="I29" s="1" t="str">
        <f>H19</f>
        <v>その他</v>
      </c>
      <c r="J29" s="5">
        <f>J19</f>
        <v>1136.3636363636363</v>
      </c>
      <c r="K29" s="5">
        <f>K19</f>
        <v>1250</v>
      </c>
      <c r="L29" s="5">
        <f>L19</f>
        <v>1375</v>
      </c>
      <c r="M29" s="5">
        <f>M19</f>
        <v>1512.5000000000002</v>
      </c>
      <c r="N29" s="5">
        <f>N19</f>
        <v>1663.7500000000005</v>
      </c>
      <c r="Q29" s="1" t="str">
        <f>I29</f>
        <v>その他</v>
      </c>
      <c r="R29" s="5">
        <f>R19</f>
        <v>227.27272727272725</v>
      </c>
      <c r="S29" s="5">
        <f>S19</f>
        <v>250</v>
      </c>
      <c r="T29" s="5">
        <f>T19</f>
        <v>275</v>
      </c>
      <c r="U29" s="5">
        <f>U19</f>
        <v>302.50000000000006</v>
      </c>
      <c r="V29" s="5">
        <f>V19</f>
        <v>332.75000000000011</v>
      </c>
      <c r="Y29" s="2" t="str">
        <f>Q29</f>
        <v>その他</v>
      </c>
      <c r="Z29" s="3">
        <f>Z19</f>
        <v>1136.3636363636363</v>
      </c>
      <c r="AA29" s="3">
        <f>AA19</f>
        <v>1250</v>
      </c>
      <c r="AB29" s="3">
        <f>AB19</f>
        <v>1500</v>
      </c>
      <c r="AC29" s="3">
        <f>AC19</f>
        <v>1800</v>
      </c>
      <c r="AD29" s="3">
        <f>AD19</f>
        <v>2160</v>
      </c>
      <c r="AG29" s="2" t="str">
        <f>Y29</f>
        <v>その他</v>
      </c>
      <c r="AH29" s="3">
        <f>AH19</f>
        <v>227.27272727272725</v>
      </c>
      <c r="AI29" s="3">
        <f>AI19</f>
        <v>250</v>
      </c>
      <c r="AJ29" s="3">
        <f>AJ19</f>
        <v>300</v>
      </c>
      <c r="AK29" s="3">
        <f>AK19</f>
        <v>360</v>
      </c>
      <c r="AL29" s="3">
        <f>AL19</f>
        <v>432</v>
      </c>
    </row>
    <row r="30" spans="7:38" x14ac:dyDescent="0.2">
      <c r="H30" s="23"/>
      <c r="I30" s="23" t="s">
        <v>9</v>
      </c>
      <c r="J30" s="22">
        <f>J3+J7+J11+J15+J19</f>
        <v>20454.545454545452</v>
      </c>
      <c r="K30" s="22">
        <f>K3+K7+K11+K15+K19</f>
        <v>22500</v>
      </c>
      <c r="L30" s="22">
        <f>L3+L7+L11+L15+L19</f>
        <v>24750</v>
      </c>
      <c r="M30" s="22">
        <f>M3+M7+M11+M15+M19</f>
        <v>27225</v>
      </c>
      <c r="N30" s="22">
        <f>N3+N7+N11+N15+N19</f>
        <v>29947.500000000007</v>
      </c>
      <c r="P30" s="23"/>
      <c r="Q30" s="23" t="s">
        <v>9</v>
      </c>
      <c r="R30" s="22">
        <f>R3+R7+R11+R15+R19</f>
        <v>4090.909090909091</v>
      </c>
      <c r="S30" s="22">
        <f>S3+S7+S11+S15+S19</f>
        <v>4500</v>
      </c>
      <c r="T30" s="22">
        <f>T3+T7+T11+T15+T19</f>
        <v>4950</v>
      </c>
      <c r="U30" s="22">
        <f>U3+U7+U11+U15+U19</f>
        <v>5445.0000000000009</v>
      </c>
      <c r="V30" s="22">
        <f>V3+V7+V11+V15+V19</f>
        <v>5989.5000000000009</v>
      </c>
      <c r="X30" s="21"/>
      <c r="Y30" s="21" t="s">
        <v>9</v>
      </c>
      <c r="Z30" s="20">
        <f>Z3+Z7+Z11+Z15+Z19</f>
        <v>20454.545454545452</v>
      </c>
      <c r="AA30" s="20">
        <f>AA3+AA7+AA11+AA15+AA19</f>
        <v>22500</v>
      </c>
      <c r="AB30" s="20">
        <f>AB3+AB7+AB11+AB15+AB19</f>
        <v>27000</v>
      </c>
      <c r="AC30" s="20">
        <f>AC3+AC7+AC11+AC15+AC19</f>
        <v>32400</v>
      </c>
      <c r="AD30" s="20">
        <f>AD3+AD7+AD11+AD15+AD19</f>
        <v>38880</v>
      </c>
      <c r="AF30" s="21"/>
      <c r="AG30" s="21" t="s">
        <v>9</v>
      </c>
      <c r="AH30" s="20">
        <f>AH3+AH7+AH11+AH15+AH19</f>
        <v>4090.9090909090901</v>
      </c>
      <c r="AI30" s="20">
        <f>AI3+AI7+AI11+AI15+AI19</f>
        <v>4500</v>
      </c>
      <c r="AJ30" s="20">
        <f>AJ3+AJ7+AJ11+AJ15+AJ19</f>
        <v>5400</v>
      </c>
      <c r="AK30" s="20">
        <f>AK3+AK7+AK11+AK15+AK19</f>
        <v>6480</v>
      </c>
      <c r="AL30" s="20">
        <f>AL3+AL7+AL11+AL15+AL19</f>
        <v>7776</v>
      </c>
    </row>
    <row r="31" spans="7:38" x14ac:dyDescent="0.2">
      <c r="G31" s="1" t="s">
        <v>18</v>
      </c>
      <c r="H31" s="13" t="s">
        <v>3</v>
      </c>
      <c r="I31" s="1" t="s">
        <v>15</v>
      </c>
      <c r="J31" s="5">
        <f>J4</f>
        <v>5861.2440191387559</v>
      </c>
      <c r="K31" s="5">
        <f>K4</f>
        <v>6447.3684210526317</v>
      </c>
      <c r="L31" s="5">
        <f>L4</f>
        <v>7092.105263157895</v>
      </c>
      <c r="M31" s="5">
        <f>M4</f>
        <v>7801.3157894736851</v>
      </c>
      <c r="N31" s="5">
        <f>N4</f>
        <v>8581.4473684210534</v>
      </c>
      <c r="P31" s="13" t="s">
        <v>3</v>
      </c>
      <c r="Q31" s="1" t="s">
        <v>15</v>
      </c>
      <c r="R31" s="5">
        <f>R4</f>
        <v>1113.6363636363635</v>
      </c>
      <c r="S31" s="5">
        <f>S4</f>
        <v>1225</v>
      </c>
      <c r="T31" s="5">
        <f>T4</f>
        <v>1489.3421052631579</v>
      </c>
      <c r="U31" s="5">
        <f>U4</f>
        <v>1638.276315789474</v>
      </c>
      <c r="V31" s="5">
        <f>V4</f>
        <v>1802.1039473684211</v>
      </c>
      <c r="X31" s="11" t="s">
        <v>3</v>
      </c>
      <c r="Y31" s="2" t="s">
        <v>15</v>
      </c>
      <c r="Z31" s="3">
        <f>Z4</f>
        <v>5861.2440191387559</v>
      </c>
      <c r="AA31" s="3">
        <f>AA4</f>
        <v>6447.3684210526317</v>
      </c>
      <c r="AB31" s="3">
        <f>AB4</f>
        <v>7736.8421052631575</v>
      </c>
      <c r="AC31" s="3">
        <f>AC4</f>
        <v>9284.2105263157882</v>
      </c>
      <c r="AD31" s="3">
        <f>AD4</f>
        <v>11141.052631578945</v>
      </c>
      <c r="AF31" s="11" t="s">
        <v>3</v>
      </c>
      <c r="AG31" s="2" t="s">
        <v>15</v>
      </c>
      <c r="AH31" s="3">
        <f>AH4</f>
        <v>1113.6363636363635</v>
      </c>
      <c r="AI31" s="3">
        <f>AI4</f>
        <v>1225</v>
      </c>
      <c r="AJ31" s="3">
        <f>AJ4</f>
        <v>1624.7368421052631</v>
      </c>
      <c r="AK31" s="3">
        <f>AK4</f>
        <v>1949.6842105263154</v>
      </c>
      <c r="AL31" s="3">
        <f>AL4</f>
        <v>2339.6210526315786</v>
      </c>
    </row>
    <row r="32" spans="7:38" x14ac:dyDescent="0.2">
      <c r="G32" s="1" t="s">
        <v>17</v>
      </c>
      <c r="I32" s="1" t="s">
        <v>13</v>
      </c>
      <c r="J32" s="5">
        <f>J8</f>
        <v>4605.2631578947357</v>
      </c>
      <c r="K32" s="5">
        <f>K8</f>
        <v>5065.78947368421</v>
      </c>
      <c r="L32" s="5">
        <f>L8</f>
        <v>5572.3684210526317</v>
      </c>
      <c r="M32" s="5">
        <f>M8</f>
        <v>6129.605263157895</v>
      </c>
      <c r="N32" s="5">
        <f>N8</f>
        <v>6742.5657894736851</v>
      </c>
      <c r="Q32" s="1" t="s">
        <v>13</v>
      </c>
      <c r="R32" s="5">
        <f>R8</f>
        <v>874.99999999999977</v>
      </c>
      <c r="S32" s="5">
        <f>S8</f>
        <v>962.49999999999989</v>
      </c>
      <c r="T32" s="5">
        <f>T8</f>
        <v>1170.1973684210525</v>
      </c>
      <c r="U32" s="5">
        <f>U8</f>
        <v>1287.2171052631579</v>
      </c>
      <c r="V32" s="5">
        <f>V8</f>
        <v>1415.9388157894739</v>
      </c>
      <c r="Y32" s="2" t="s">
        <v>13</v>
      </c>
      <c r="Z32" s="3">
        <f>Z8</f>
        <v>4605.2631578947357</v>
      </c>
      <c r="AA32" s="3">
        <f>AA8</f>
        <v>5065.78947368421</v>
      </c>
      <c r="AB32" s="3">
        <f>AB8</f>
        <v>6078.9473684210516</v>
      </c>
      <c r="AC32" s="3">
        <f>AC8</f>
        <v>7294.7368421052615</v>
      </c>
      <c r="AD32" s="3">
        <f>AD8</f>
        <v>8753.6842105263131</v>
      </c>
      <c r="AG32" s="2" t="s">
        <v>13</v>
      </c>
      <c r="AH32" s="3">
        <f>AH8</f>
        <v>874.99999999999977</v>
      </c>
      <c r="AI32" s="3">
        <f>AI8</f>
        <v>962.49999999999989</v>
      </c>
      <c r="AJ32" s="3">
        <f>AJ8</f>
        <v>1276.5789473684208</v>
      </c>
      <c r="AK32" s="3">
        <f>AK8</f>
        <v>1531.894736842105</v>
      </c>
      <c r="AL32" s="3">
        <f>AL8</f>
        <v>1838.2736842105257</v>
      </c>
    </row>
    <row r="33" spans="7:38" x14ac:dyDescent="0.2">
      <c r="I33" s="1" t="s">
        <v>11</v>
      </c>
      <c r="J33" s="5">
        <f>J12</f>
        <v>2093.3014354066986</v>
      </c>
      <c r="K33" s="5">
        <f>K12</f>
        <v>2302.6315789473688</v>
      </c>
      <c r="L33" s="5">
        <f>L12</f>
        <v>2532.8947368421059</v>
      </c>
      <c r="M33" s="5">
        <f>M12</f>
        <v>2786.1842105263167</v>
      </c>
      <c r="N33" s="5">
        <f>N12</f>
        <v>3064.8026315789489</v>
      </c>
      <c r="Q33" s="1" t="s">
        <v>11</v>
      </c>
      <c r="R33" s="5">
        <f>R12</f>
        <v>397.72727272727269</v>
      </c>
      <c r="S33" s="5">
        <f>S12</f>
        <v>437.5</v>
      </c>
      <c r="T33" s="5">
        <f>T12</f>
        <v>531.90789473684231</v>
      </c>
      <c r="U33" s="5">
        <f>U12</f>
        <v>585.09868421052647</v>
      </c>
      <c r="V33" s="5">
        <f>V12</f>
        <v>643.60855263157919</v>
      </c>
      <c r="Y33" s="2" t="s">
        <v>11</v>
      </c>
      <c r="Z33" s="3">
        <f>Z12</f>
        <v>2093.3014354066986</v>
      </c>
      <c r="AA33" s="3">
        <f>AA12</f>
        <v>2302.6315789473688</v>
      </c>
      <c r="AB33" s="3">
        <f>AB12</f>
        <v>2763.1578947368425</v>
      </c>
      <c r="AC33" s="3">
        <f>AC12</f>
        <v>3315.7894736842109</v>
      </c>
      <c r="AD33" s="3">
        <f>AD12</f>
        <v>3978.9473684210529</v>
      </c>
      <c r="AG33" s="2" t="s">
        <v>11</v>
      </c>
      <c r="AH33" s="3">
        <f>AH12</f>
        <v>397.72727272727269</v>
      </c>
      <c r="AI33" s="3">
        <f>AI12</f>
        <v>437.50000000000006</v>
      </c>
      <c r="AJ33" s="3">
        <f>AJ12</f>
        <v>580.26315789473699</v>
      </c>
      <c r="AK33" s="3">
        <f>AK12</f>
        <v>696.31578947368428</v>
      </c>
      <c r="AL33" s="3">
        <f>AL12</f>
        <v>835.57894736842115</v>
      </c>
    </row>
    <row r="34" spans="7:38" x14ac:dyDescent="0.2">
      <c r="I34" s="1" t="s">
        <v>10</v>
      </c>
      <c r="J34" s="5">
        <f>J16</f>
        <v>1674.6411483253587</v>
      </c>
      <c r="K34" s="5">
        <f>K16</f>
        <v>1842.1052631578948</v>
      </c>
      <c r="L34" s="5">
        <f>L16</f>
        <v>2026.3157894736844</v>
      </c>
      <c r="M34" s="5">
        <f>M16</f>
        <v>2228.9473684210529</v>
      </c>
      <c r="N34" s="5">
        <f>N16</f>
        <v>2451.8421052631584</v>
      </c>
      <c r="Q34" s="1" t="s">
        <v>10</v>
      </c>
      <c r="R34" s="5">
        <f>R16</f>
        <v>318.18181818181813</v>
      </c>
      <c r="S34" s="5">
        <f>S16</f>
        <v>350</v>
      </c>
      <c r="T34" s="5">
        <f>T16</f>
        <v>425.5263157894737</v>
      </c>
      <c r="U34" s="5">
        <f>U16</f>
        <v>468.07894736842115</v>
      </c>
      <c r="V34" s="5">
        <f>V16</f>
        <v>514.88684210526321</v>
      </c>
      <c r="Y34" s="2" t="s">
        <v>10</v>
      </c>
      <c r="Z34" s="3">
        <f>Z16</f>
        <v>1674.6411483253587</v>
      </c>
      <c r="AA34" s="3">
        <f>AA16</f>
        <v>1842.1052631578948</v>
      </c>
      <c r="AB34" s="3">
        <f>AB16</f>
        <v>2210.5263157894738</v>
      </c>
      <c r="AC34" s="3">
        <f>AC16</f>
        <v>2652.6315789473683</v>
      </c>
      <c r="AD34" s="3">
        <f>AD16</f>
        <v>3183.1578947368421</v>
      </c>
      <c r="AG34" s="2" t="s">
        <v>10</v>
      </c>
      <c r="AH34" s="3">
        <f>AH16</f>
        <v>318.18181818181819</v>
      </c>
      <c r="AI34" s="3">
        <f>AI16</f>
        <v>350</v>
      </c>
      <c r="AJ34" s="3">
        <f>AJ16</f>
        <v>464.21052631578948</v>
      </c>
      <c r="AK34" s="3">
        <f>AK16</f>
        <v>557.05263157894728</v>
      </c>
      <c r="AL34" s="3">
        <f>AL16</f>
        <v>668.46315789473681</v>
      </c>
    </row>
    <row r="35" spans="7:38" x14ac:dyDescent="0.2">
      <c r="I35" s="1" t="str">
        <f>I29</f>
        <v>その他</v>
      </c>
      <c r="J35" s="5">
        <f>J20</f>
        <v>837.32057416267935</v>
      </c>
      <c r="K35" s="5">
        <f>K20</f>
        <v>921.0526315789474</v>
      </c>
      <c r="L35" s="5">
        <f>L20</f>
        <v>1013.1578947368422</v>
      </c>
      <c r="M35" s="5">
        <f>M20</f>
        <v>1114.4736842105265</v>
      </c>
      <c r="N35" s="5">
        <f>N20</f>
        <v>1225.9210526315792</v>
      </c>
      <c r="Q35" s="1" t="str">
        <f>I35</f>
        <v>その他</v>
      </c>
      <c r="R35" s="5">
        <f>R20</f>
        <v>159.09090909090907</v>
      </c>
      <c r="S35" s="5">
        <f>S20</f>
        <v>175</v>
      </c>
      <c r="T35" s="5">
        <f>T20</f>
        <v>212.76315789473685</v>
      </c>
      <c r="U35" s="5">
        <f>U20</f>
        <v>234.03947368421058</v>
      </c>
      <c r="V35" s="5">
        <f>V20</f>
        <v>257.44342105263161</v>
      </c>
      <c r="Y35" s="2" t="str">
        <f>Q35</f>
        <v>その他</v>
      </c>
      <c r="Z35" s="3">
        <f>Z20</f>
        <v>837.32057416267935</v>
      </c>
      <c r="AA35" s="3">
        <f>AA20</f>
        <v>921.0526315789474</v>
      </c>
      <c r="AB35" s="3">
        <f>AB20</f>
        <v>1105.2631578947369</v>
      </c>
      <c r="AC35" s="3">
        <f>AC20</f>
        <v>1326.3157894736842</v>
      </c>
      <c r="AD35" s="3">
        <f>AD20</f>
        <v>1591.578947368421</v>
      </c>
      <c r="AG35" s="2" t="str">
        <f>Y35</f>
        <v>その他</v>
      </c>
      <c r="AH35" s="3">
        <f>AH20</f>
        <v>159.09090909090909</v>
      </c>
      <c r="AI35" s="3">
        <f>AI20</f>
        <v>175</v>
      </c>
      <c r="AJ35" s="3">
        <f>AJ20</f>
        <v>232.10526315789474</v>
      </c>
      <c r="AK35" s="3">
        <f>AK20</f>
        <v>278.52631578947364</v>
      </c>
      <c r="AL35" s="3">
        <f>AL20</f>
        <v>334.2315789473684</v>
      </c>
    </row>
    <row r="36" spans="7:38" x14ac:dyDescent="0.2">
      <c r="H36" s="23"/>
      <c r="I36" s="23" t="s">
        <v>9</v>
      </c>
      <c r="J36" s="22">
        <f>J4+J8+J12+J16+J20</f>
        <v>15071.770334928226</v>
      </c>
      <c r="K36" s="22">
        <f>K4+K8+K12+K16+K20</f>
        <v>16578.947368421053</v>
      </c>
      <c r="L36" s="22">
        <f>L4+L8+L12+L16+L20</f>
        <v>18236.84210526316</v>
      </c>
      <c r="M36" s="22">
        <f>M4+M8+M12+M16+M20</f>
        <v>20060.526315789477</v>
      </c>
      <c r="N36" s="22">
        <f>N4+N8+N12+N16+N20</f>
        <v>22066.578947368427</v>
      </c>
      <c r="P36" s="23"/>
      <c r="Q36" s="23" t="s">
        <v>9</v>
      </c>
      <c r="R36" s="22">
        <f>R4+R8+R12+R16+R20</f>
        <v>2863.6363636363631</v>
      </c>
      <c r="S36" s="22">
        <f>S4+S8+S12+S16+S20</f>
        <v>3150</v>
      </c>
      <c r="T36" s="22">
        <f>T4+T8+T12+T16+T20</f>
        <v>3829.7368421052629</v>
      </c>
      <c r="U36" s="22">
        <f>U4+U8+U12+U16+U20</f>
        <v>4212.71052631579</v>
      </c>
      <c r="V36" s="22">
        <f>V4+V8+V12+V16+V20</f>
        <v>4633.9815789473687</v>
      </c>
      <c r="X36" s="21"/>
      <c r="Y36" s="21" t="s">
        <v>9</v>
      </c>
      <c r="Z36" s="20">
        <f>Z4+Z8+Z12+Z16+Z20</f>
        <v>15071.770334928226</v>
      </c>
      <c r="AA36" s="20">
        <f>AA4+AA8+AA12+AA16+AA20</f>
        <v>16578.947368421053</v>
      </c>
      <c r="AB36" s="20">
        <f>AB4+AB8+AB12+AB16+AB20</f>
        <v>19894.736842105263</v>
      </c>
      <c r="AC36" s="20">
        <f>AC4+AC8+AC12+AC16+AC20</f>
        <v>23873.684210526309</v>
      </c>
      <c r="AD36" s="20">
        <f>AD4+AD8+AD12+AD16+AD20</f>
        <v>28648.421052631576</v>
      </c>
      <c r="AF36" s="21"/>
      <c r="AG36" s="21" t="s">
        <v>9</v>
      </c>
      <c r="AH36" s="20">
        <f>AH4+AH8+AH12+AH16+AH20</f>
        <v>2863.6363636363631</v>
      </c>
      <c r="AI36" s="20">
        <f>AI4+AI8+AI12+AI16+AI20</f>
        <v>3150</v>
      </c>
      <c r="AJ36" s="20">
        <f>AJ4+AJ8+AJ12+AJ16+AJ20</f>
        <v>4177.8947368421059</v>
      </c>
      <c r="AK36" s="20">
        <f>AK4+AK8+AK12+AK16+AK20</f>
        <v>5013.4736842105258</v>
      </c>
      <c r="AL36" s="20">
        <f>AL4+AL8+AL12+AL16+AL20</f>
        <v>6016.16842105263</v>
      </c>
    </row>
    <row r="37" spans="7:38" x14ac:dyDescent="0.2">
      <c r="G37" s="1" t="s">
        <v>16</v>
      </c>
      <c r="H37" s="6" t="s">
        <v>2</v>
      </c>
      <c r="I37" s="1" t="s">
        <v>15</v>
      </c>
      <c r="J37" s="5">
        <f>J5</f>
        <v>2169.4214876033052</v>
      </c>
      <c r="K37" s="5">
        <f>K5</f>
        <v>2386.363636363636</v>
      </c>
      <c r="L37" s="5">
        <f>L5</f>
        <v>2625</v>
      </c>
      <c r="M37" s="5">
        <f>M5</f>
        <v>2887.5000000000005</v>
      </c>
      <c r="N37" s="5">
        <f>N5</f>
        <v>3176.2500000000009</v>
      </c>
      <c r="P37" s="6" t="s">
        <v>2</v>
      </c>
      <c r="Q37" s="1" t="s">
        <v>15</v>
      </c>
      <c r="R37" s="5">
        <f>R5</f>
        <v>477.27272727272725</v>
      </c>
      <c r="S37" s="5">
        <f>S5</f>
        <v>525</v>
      </c>
      <c r="T37" s="5">
        <f>T5</f>
        <v>577.5</v>
      </c>
      <c r="U37" s="5">
        <f>U5</f>
        <v>635.25000000000011</v>
      </c>
      <c r="V37" s="5">
        <f>V5</f>
        <v>698.7750000000002</v>
      </c>
      <c r="X37" s="4" t="s">
        <v>2</v>
      </c>
      <c r="Y37" s="2" t="s">
        <v>15</v>
      </c>
      <c r="Z37" s="3">
        <f>Z5</f>
        <v>2169.4214876033052</v>
      </c>
      <c r="AA37" s="3">
        <f>AA5</f>
        <v>2386.363636363636</v>
      </c>
      <c r="AB37" s="3">
        <f>AB5</f>
        <v>2863.6363636363631</v>
      </c>
      <c r="AC37" s="3">
        <f>AC5</f>
        <v>3436.3636363636356</v>
      </c>
      <c r="AD37" s="3">
        <f>AD5</f>
        <v>4123.6363636363621</v>
      </c>
      <c r="AF37" s="4" t="s">
        <v>2</v>
      </c>
      <c r="AG37" s="2" t="s">
        <v>15</v>
      </c>
      <c r="AH37" s="3">
        <f>AH5</f>
        <v>477.27272727272714</v>
      </c>
      <c r="AI37" s="3">
        <f>AI5</f>
        <v>524.99999999999989</v>
      </c>
      <c r="AJ37" s="3">
        <f>AJ5</f>
        <v>629.99999999999989</v>
      </c>
      <c r="AK37" s="3">
        <f>AK5</f>
        <v>755.99999999999989</v>
      </c>
      <c r="AL37" s="3">
        <f>AL5</f>
        <v>907.1999999999997</v>
      </c>
    </row>
    <row r="38" spans="7:38" x14ac:dyDescent="0.2">
      <c r="G38" s="1" t="s">
        <v>14</v>
      </c>
      <c r="I38" s="1" t="s">
        <v>13</v>
      </c>
      <c r="J38" s="5">
        <f>J9</f>
        <v>1704.5454545454545</v>
      </c>
      <c r="K38" s="5">
        <f>K9</f>
        <v>1875</v>
      </c>
      <c r="L38" s="5">
        <f>L9</f>
        <v>2062.5</v>
      </c>
      <c r="M38" s="5">
        <f>M9</f>
        <v>2268.75</v>
      </c>
      <c r="N38" s="5">
        <f>N9</f>
        <v>2495.625</v>
      </c>
      <c r="Q38" s="1" t="s">
        <v>13</v>
      </c>
      <c r="R38" s="5">
        <f>R9</f>
        <v>374.99999999999994</v>
      </c>
      <c r="S38" s="5">
        <f>S9</f>
        <v>412.5</v>
      </c>
      <c r="T38" s="5">
        <f>T9</f>
        <v>453.75</v>
      </c>
      <c r="U38" s="5">
        <f>U9</f>
        <v>499.125</v>
      </c>
      <c r="V38" s="5">
        <f>V9</f>
        <v>549.03750000000002</v>
      </c>
      <c r="Y38" s="2" t="s">
        <v>13</v>
      </c>
      <c r="Z38" s="3">
        <f>Z9</f>
        <v>1704.5454545454545</v>
      </c>
      <c r="AA38" s="3">
        <f>AA9</f>
        <v>1875</v>
      </c>
      <c r="AB38" s="3">
        <f>AB9</f>
        <v>2250</v>
      </c>
      <c r="AC38" s="3">
        <f>AC9</f>
        <v>2700</v>
      </c>
      <c r="AD38" s="3">
        <f>AD9</f>
        <v>3240</v>
      </c>
      <c r="AG38" s="2" t="s">
        <v>13</v>
      </c>
      <c r="AH38" s="3">
        <f>AH9</f>
        <v>375</v>
      </c>
      <c r="AI38" s="3">
        <f>AI9</f>
        <v>412.5</v>
      </c>
      <c r="AJ38" s="3">
        <f>AJ9</f>
        <v>495</v>
      </c>
      <c r="AK38" s="3">
        <f>AK9</f>
        <v>594</v>
      </c>
      <c r="AL38" s="3">
        <f>AL9</f>
        <v>712.8</v>
      </c>
    </row>
    <row r="39" spans="7:38" x14ac:dyDescent="0.2">
      <c r="G39" s="1" t="s">
        <v>12</v>
      </c>
      <c r="I39" s="1" t="s">
        <v>11</v>
      </c>
      <c r="J39" s="5">
        <f>J13</f>
        <v>774.79338842975199</v>
      </c>
      <c r="K39" s="5">
        <f>K13</f>
        <v>852.27272727272725</v>
      </c>
      <c r="L39" s="5">
        <f>L13</f>
        <v>937.5</v>
      </c>
      <c r="M39" s="5">
        <f>M13</f>
        <v>1031.25</v>
      </c>
      <c r="N39" s="5">
        <f>N13</f>
        <v>1134.375</v>
      </c>
      <c r="Q39" s="1" t="s">
        <v>11</v>
      </c>
      <c r="R39" s="5">
        <f>R13</f>
        <v>170.45454545454544</v>
      </c>
      <c r="S39" s="5">
        <f>S13</f>
        <v>187.5</v>
      </c>
      <c r="T39" s="5">
        <f>T13</f>
        <v>206.25</v>
      </c>
      <c r="U39" s="5">
        <f>U13</f>
        <v>226.875</v>
      </c>
      <c r="V39" s="5">
        <f>V13</f>
        <v>249.5625</v>
      </c>
      <c r="Y39" s="2" t="s">
        <v>11</v>
      </c>
      <c r="Z39" s="3">
        <f>Z13</f>
        <v>774.79338842975199</v>
      </c>
      <c r="AA39" s="3">
        <f>AA13</f>
        <v>852.27272727272725</v>
      </c>
      <c r="AB39" s="3">
        <f>AB13</f>
        <v>1022.7272727272726</v>
      </c>
      <c r="AC39" s="3">
        <f>AC13</f>
        <v>1227.272727272727</v>
      </c>
      <c r="AD39" s="3">
        <f>AD13</f>
        <v>1472.7272727272723</v>
      </c>
      <c r="AG39" s="2" t="s">
        <v>11</v>
      </c>
      <c r="AH39" s="3">
        <f>AH13</f>
        <v>170.45454545454544</v>
      </c>
      <c r="AI39" s="3">
        <f>AI13</f>
        <v>187.5</v>
      </c>
      <c r="AJ39" s="3">
        <f>AJ13</f>
        <v>224.99999999999997</v>
      </c>
      <c r="AK39" s="3">
        <f>AK13</f>
        <v>269.99999999999994</v>
      </c>
      <c r="AL39" s="3">
        <f>AL13</f>
        <v>323.99999999999989</v>
      </c>
    </row>
    <row r="40" spans="7:38" x14ac:dyDescent="0.2">
      <c r="I40" s="1" t="s">
        <v>10</v>
      </c>
      <c r="J40" s="5">
        <f>J17</f>
        <v>619.83471074380157</v>
      </c>
      <c r="K40" s="5">
        <f>K17</f>
        <v>681.81818181818176</v>
      </c>
      <c r="L40" s="5">
        <f>L17</f>
        <v>750</v>
      </c>
      <c r="M40" s="5">
        <f>M17</f>
        <v>825.00000000000011</v>
      </c>
      <c r="N40" s="5">
        <f>N17</f>
        <v>907.50000000000023</v>
      </c>
      <c r="Q40" s="1" t="s">
        <v>10</v>
      </c>
      <c r="R40" s="5">
        <f>R17</f>
        <v>136.36363636363635</v>
      </c>
      <c r="S40" s="5">
        <f>S17</f>
        <v>150</v>
      </c>
      <c r="T40" s="5">
        <f>T17</f>
        <v>165</v>
      </c>
      <c r="U40" s="5">
        <f>U17</f>
        <v>181.50000000000003</v>
      </c>
      <c r="V40" s="5">
        <f>V17</f>
        <v>199.65000000000006</v>
      </c>
      <c r="Y40" s="2" t="s">
        <v>10</v>
      </c>
      <c r="Z40" s="3">
        <f>Z17</f>
        <v>619.83471074380157</v>
      </c>
      <c r="AA40" s="3">
        <f>AA17</f>
        <v>681.81818181818176</v>
      </c>
      <c r="AB40" s="3">
        <f>AB17</f>
        <v>818.18181818181813</v>
      </c>
      <c r="AC40" s="3">
        <f>AC17</f>
        <v>981.81818181818176</v>
      </c>
      <c r="AD40" s="3">
        <f>AD17</f>
        <v>1178.181818181818</v>
      </c>
      <c r="AG40" s="2" t="s">
        <v>10</v>
      </c>
      <c r="AH40" s="3">
        <f>AH17</f>
        <v>136.36363636363635</v>
      </c>
      <c r="AI40" s="3">
        <f>AI17</f>
        <v>150</v>
      </c>
      <c r="AJ40" s="3">
        <f>AJ17</f>
        <v>180</v>
      </c>
      <c r="AK40" s="3">
        <f>AK17</f>
        <v>216</v>
      </c>
      <c r="AL40" s="3">
        <f>AL17</f>
        <v>259.2</v>
      </c>
    </row>
    <row r="41" spans="7:38" x14ac:dyDescent="0.2">
      <c r="I41" s="1" t="str">
        <f>I35</f>
        <v>その他</v>
      </c>
      <c r="J41" s="5">
        <f>J21</f>
        <v>309.91735537190078</v>
      </c>
      <c r="K41" s="5">
        <f>K21</f>
        <v>340.90909090909088</v>
      </c>
      <c r="L41" s="5">
        <f>L21</f>
        <v>375</v>
      </c>
      <c r="M41" s="5">
        <f>M21</f>
        <v>412.50000000000006</v>
      </c>
      <c r="N41" s="5">
        <f>N21</f>
        <v>453.75000000000011</v>
      </c>
      <c r="Q41" s="1" t="str">
        <f>I41</f>
        <v>その他</v>
      </c>
      <c r="R41" s="5">
        <f>R21</f>
        <v>68.181818181818173</v>
      </c>
      <c r="S41" s="5">
        <f>S21</f>
        <v>75</v>
      </c>
      <c r="T41" s="5">
        <f>T21</f>
        <v>82.5</v>
      </c>
      <c r="U41" s="5">
        <f>U21</f>
        <v>90.750000000000014</v>
      </c>
      <c r="V41" s="5">
        <f>V21</f>
        <v>99.825000000000031</v>
      </c>
      <c r="Y41" s="2" t="str">
        <f>Q41</f>
        <v>その他</v>
      </c>
      <c r="Z41" s="3">
        <f>Z21</f>
        <v>309.91735537190078</v>
      </c>
      <c r="AA41" s="3">
        <f>AA21</f>
        <v>340.90909090909088</v>
      </c>
      <c r="AB41" s="3">
        <f>AB21</f>
        <v>409.09090909090907</v>
      </c>
      <c r="AC41" s="3">
        <f>AC21</f>
        <v>490.90909090909088</v>
      </c>
      <c r="AD41" s="3">
        <f>AD21</f>
        <v>589.09090909090901</v>
      </c>
      <c r="AG41" s="2" t="str">
        <f>Y41</f>
        <v>その他</v>
      </c>
      <c r="AH41" s="3">
        <f>AH21</f>
        <v>68.181818181818173</v>
      </c>
      <c r="AI41" s="3">
        <f>AI21</f>
        <v>75</v>
      </c>
      <c r="AJ41" s="3">
        <f>AJ21</f>
        <v>90</v>
      </c>
      <c r="AK41" s="3">
        <f>AK21</f>
        <v>108</v>
      </c>
      <c r="AL41" s="3">
        <f>AL21</f>
        <v>129.6</v>
      </c>
    </row>
    <row r="42" spans="7:38" x14ac:dyDescent="0.2">
      <c r="H42" s="23"/>
      <c r="I42" s="23" t="s">
        <v>9</v>
      </c>
      <c r="J42" s="22">
        <f>J5+J9+J13+J17+J21</f>
        <v>5578.5123966942137</v>
      </c>
      <c r="K42" s="22">
        <f>K5+K9+K13+K17+K21</f>
        <v>6136.363636363636</v>
      </c>
      <c r="L42" s="22">
        <f>L5+L9+L13+L17+L21</f>
        <v>6750</v>
      </c>
      <c r="M42" s="22">
        <f>M5+M9+M13+M17+M21</f>
        <v>7425</v>
      </c>
      <c r="N42" s="22">
        <f>N5+N9+N13+N17+N21</f>
        <v>8167.5000000000009</v>
      </c>
      <c r="P42" s="23"/>
      <c r="Q42" s="23" t="s">
        <v>9</v>
      </c>
      <c r="R42" s="22">
        <f>R5+R9+R13+R17+R21</f>
        <v>1227.2727272727273</v>
      </c>
      <c r="S42" s="22">
        <f>S5+S9+S13+S17+S21</f>
        <v>1350</v>
      </c>
      <c r="T42" s="22">
        <f>T5+T9+T13+T17+T21</f>
        <v>1485</v>
      </c>
      <c r="U42" s="22">
        <f>U5+U9+U13+U17+U21</f>
        <v>1633.5</v>
      </c>
      <c r="V42" s="22">
        <f>V5+V9+V13+V17+V21</f>
        <v>1796.8500000000004</v>
      </c>
      <c r="X42" s="21"/>
      <c r="Y42" s="21" t="s">
        <v>9</v>
      </c>
      <c r="Z42" s="20">
        <f>Z5+Z9+Z13+Z17+Z21</f>
        <v>5578.5123966942137</v>
      </c>
      <c r="AA42" s="20">
        <f>AA5+AA9+AA13+AA17+AA21</f>
        <v>6136.363636363636</v>
      </c>
      <c r="AB42" s="20">
        <f>AB5+AB9+AB13+AB17+AB21</f>
        <v>7363.6363636363631</v>
      </c>
      <c r="AC42" s="20">
        <f>AC5+AC9+AC13+AC17+AC21</f>
        <v>8836.3636363636342</v>
      </c>
      <c r="AD42" s="20">
        <f>AD5+AD9+AD13+AD17+AD21</f>
        <v>10603.63636363636</v>
      </c>
      <c r="AF42" s="21"/>
      <c r="AG42" s="21" t="s">
        <v>9</v>
      </c>
      <c r="AH42" s="20">
        <f>AH5+AH9+AH13+AH17+AH21</f>
        <v>1227.272727272727</v>
      </c>
      <c r="AI42" s="20">
        <f>AI5+AI9+AI13+AI17+AI21</f>
        <v>1350</v>
      </c>
      <c r="AJ42" s="20">
        <f>AJ5+AJ9+AJ13+AJ17+AJ21</f>
        <v>1620</v>
      </c>
      <c r="AK42" s="20">
        <f>AK5+AK9+AK13+AK17+AK21</f>
        <v>1944</v>
      </c>
      <c r="AL42" s="20">
        <f>AL5+AL9+AL13+AL17+AL21</f>
        <v>2332.7999999999993</v>
      </c>
    </row>
    <row r="44" spans="7:38" x14ac:dyDescent="0.2">
      <c r="H44" s="10" t="s">
        <v>1</v>
      </c>
      <c r="I44" s="10"/>
      <c r="J44" s="9">
        <f>J30+J36+J42</f>
        <v>41104.828186167892</v>
      </c>
      <c r="K44" s="9">
        <f>K30+K36+K42</f>
        <v>45215.311004784686</v>
      </c>
      <c r="L44" s="9">
        <f>L30+L36+L42</f>
        <v>49736.84210526316</v>
      </c>
      <c r="M44" s="9">
        <f>M30+M36+M42</f>
        <v>54710.526315789481</v>
      </c>
      <c r="N44" s="9">
        <f>N30+N36+N42</f>
        <v>60181.578947368434</v>
      </c>
      <c r="P44" s="10" t="s">
        <v>8</v>
      </c>
      <c r="Q44" s="10"/>
      <c r="R44" s="9">
        <f>R30+R36+R42</f>
        <v>8181.8181818181811</v>
      </c>
      <c r="S44" s="9">
        <f>S30+S36+S42</f>
        <v>9000</v>
      </c>
      <c r="T44" s="9">
        <f>T30+T36+T42</f>
        <v>10264.736842105263</v>
      </c>
      <c r="U44" s="9">
        <f>U30+U36+U42</f>
        <v>11291.21052631579</v>
      </c>
      <c r="V44" s="9">
        <f>V30+V36+V42</f>
        <v>12420.331578947369</v>
      </c>
      <c r="X44" s="8" t="s">
        <v>1</v>
      </c>
      <c r="Y44" s="8"/>
      <c r="Z44" s="7">
        <f>Z30+Z36+Z42</f>
        <v>41104.828186167892</v>
      </c>
      <c r="AA44" s="7">
        <f>AA30+AA36+AA42</f>
        <v>45215.311004784686</v>
      </c>
      <c r="AB44" s="7">
        <f>AB30+AB36+AB42</f>
        <v>54258.373205741627</v>
      </c>
      <c r="AC44" s="7">
        <f>AC30+AC36+AC42</f>
        <v>65110.047846889938</v>
      </c>
      <c r="AD44" s="7">
        <f>AD30+AD36+AD42</f>
        <v>78132.057416267926</v>
      </c>
      <c r="AF44" s="8" t="s">
        <v>8</v>
      </c>
      <c r="AG44" s="8"/>
      <c r="AH44" s="7">
        <f>AH30+AH36+AH42</f>
        <v>8181.8181818181802</v>
      </c>
      <c r="AI44" s="7">
        <f>AI30+AI36+AI42</f>
        <v>9000</v>
      </c>
      <c r="AJ44" s="7">
        <f>AJ30+AJ36+AJ42</f>
        <v>11197.894736842107</v>
      </c>
      <c r="AK44" s="7">
        <f>AK30+AK36+AK42</f>
        <v>13437.473684210527</v>
      </c>
      <c r="AL44" s="7">
        <f>AL30+AL36+AL42</f>
        <v>16124.968421052628</v>
      </c>
    </row>
    <row r="46" spans="7:38" x14ac:dyDescent="0.2">
      <c r="H46" s="1" t="s">
        <v>53</v>
      </c>
      <c r="N46" s="45" t="s">
        <v>56</v>
      </c>
    </row>
    <row r="47" spans="7:38" ht="13.5" thickBot="1" x14ac:dyDescent="0.25">
      <c r="H47" s="15"/>
      <c r="I47" s="15"/>
      <c r="J47" s="15">
        <v>2017</v>
      </c>
      <c r="K47" s="15">
        <v>2018</v>
      </c>
      <c r="L47" s="15">
        <v>2019</v>
      </c>
      <c r="M47" s="15">
        <v>2020</v>
      </c>
      <c r="N47" s="15">
        <v>2021</v>
      </c>
      <c r="Q47" s="15"/>
      <c r="R47" s="15">
        <v>2017</v>
      </c>
      <c r="S47" s="15">
        <v>2018</v>
      </c>
      <c r="T47" s="15">
        <v>2019</v>
      </c>
      <c r="U47" s="15">
        <v>2020</v>
      </c>
      <c r="V47" s="15">
        <v>2021</v>
      </c>
      <c r="X47" s="14"/>
      <c r="Y47" s="14"/>
      <c r="Z47" s="14">
        <v>2017</v>
      </c>
      <c r="AA47" s="14">
        <v>2018</v>
      </c>
      <c r="AB47" s="14">
        <v>2019</v>
      </c>
      <c r="AC47" s="14">
        <v>2020</v>
      </c>
      <c r="AD47" s="14">
        <v>2021</v>
      </c>
      <c r="AG47" s="14"/>
      <c r="AH47" s="14">
        <v>2017</v>
      </c>
      <c r="AI47" s="14">
        <v>2018</v>
      </c>
      <c r="AJ47" s="14">
        <v>2019</v>
      </c>
      <c r="AK47" s="14">
        <v>2020</v>
      </c>
      <c r="AL47" s="14">
        <v>2021</v>
      </c>
    </row>
    <row r="48" spans="7:38" ht="13.5" thickTop="1" x14ac:dyDescent="0.2">
      <c r="H48" s="6" t="s">
        <v>4</v>
      </c>
      <c r="J48" s="1">
        <v>200</v>
      </c>
      <c r="K48" s="1">
        <v>200</v>
      </c>
      <c r="L48" s="1">
        <v>200</v>
      </c>
      <c r="M48" s="1">
        <v>200</v>
      </c>
      <c r="N48" s="1">
        <v>200</v>
      </c>
      <c r="P48" s="6" t="s">
        <v>4</v>
      </c>
      <c r="S48" s="19">
        <f>S30/1600000</f>
        <v>2.8124999999999999E-3</v>
      </c>
      <c r="X48" s="4" t="s">
        <v>4</v>
      </c>
      <c r="Z48" s="2">
        <f t="shared" ref="Z48:AD50" si="6">J48</f>
        <v>200</v>
      </c>
      <c r="AA48" s="2">
        <f t="shared" si="6"/>
        <v>200</v>
      </c>
      <c r="AB48" s="2">
        <f t="shared" si="6"/>
        <v>200</v>
      </c>
      <c r="AC48" s="2">
        <f t="shared" si="6"/>
        <v>200</v>
      </c>
      <c r="AD48" s="2">
        <f t="shared" si="6"/>
        <v>200</v>
      </c>
      <c r="AF48" s="4" t="s">
        <v>4</v>
      </c>
      <c r="AI48" s="18">
        <f>AI30/1600000</f>
        <v>2.8124999999999999E-3</v>
      </c>
    </row>
    <row r="49" spans="8:35" x14ac:dyDescent="0.2">
      <c r="H49" s="13" t="s">
        <v>3</v>
      </c>
      <c r="J49" s="1">
        <v>190</v>
      </c>
      <c r="K49" s="1">
        <v>190</v>
      </c>
      <c r="L49" s="1">
        <v>210</v>
      </c>
      <c r="M49" s="1">
        <v>210</v>
      </c>
      <c r="N49" s="1">
        <v>210</v>
      </c>
      <c r="P49" s="13" t="s">
        <v>3</v>
      </c>
      <c r="S49" s="19">
        <f>S36/50000</f>
        <v>6.3E-2</v>
      </c>
      <c r="X49" s="11" t="s">
        <v>3</v>
      </c>
      <c r="Z49" s="2">
        <f t="shared" si="6"/>
        <v>190</v>
      </c>
      <c r="AA49" s="2">
        <f t="shared" si="6"/>
        <v>190</v>
      </c>
      <c r="AB49" s="2">
        <f t="shared" si="6"/>
        <v>210</v>
      </c>
      <c r="AC49" s="2">
        <f t="shared" si="6"/>
        <v>210</v>
      </c>
      <c r="AD49" s="2">
        <f t="shared" si="6"/>
        <v>210</v>
      </c>
      <c r="AF49" s="11" t="s">
        <v>3</v>
      </c>
      <c r="AI49" s="18">
        <f>AI36/50000</f>
        <v>6.3E-2</v>
      </c>
    </row>
    <row r="50" spans="8:35" x14ac:dyDescent="0.2">
      <c r="H50" s="6" t="s">
        <v>2</v>
      </c>
      <c r="J50" s="1">
        <v>220</v>
      </c>
      <c r="K50" s="1">
        <v>220</v>
      </c>
      <c r="L50" s="1">
        <v>220</v>
      </c>
      <c r="M50" s="1">
        <v>220</v>
      </c>
      <c r="N50" s="1">
        <v>220</v>
      </c>
      <c r="P50" s="6" t="s">
        <v>2</v>
      </c>
      <c r="S50" s="19">
        <f>S42/300000</f>
        <v>4.4999999999999997E-3</v>
      </c>
      <c r="X50" s="4" t="s">
        <v>2</v>
      </c>
      <c r="Z50" s="2">
        <f t="shared" si="6"/>
        <v>220</v>
      </c>
      <c r="AA50" s="2">
        <f t="shared" si="6"/>
        <v>220</v>
      </c>
      <c r="AB50" s="2">
        <f t="shared" si="6"/>
        <v>220</v>
      </c>
      <c r="AC50" s="2">
        <f t="shared" si="6"/>
        <v>220</v>
      </c>
      <c r="AD50" s="2">
        <f t="shared" si="6"/>
        <v>220</v>
      </c>
      <c r="AF50" s="4" t="s">
        <v>2</v>
      </c>
      <c r="AI50" s="18">
        <f>AI42/300000</f>
        <v>4.4999999999999997E-3</v>
      </c>
    </row>
    <row r="51" spans="8:35" x14ac:dyDescent="0.2">
      <c r="H51" s="6" t="s">
        <v>7</v>
      </c>
      <c r="J51" s="17"/>
      <c r="K51" s="17">
        <f>S44/K44*1000</f>
        <v>199.04761904761907</v>
      </c>
      <c r="Q51" s="6"/>
      <c r="S51" s="5"/>
      <c r="X51" s="4" t="s">
        <v>6</v>
      </c>
      <c r="Z51" s="16"/>
      <c r="AA51" s="16">
        <f>AI44/AA44*1000</f>
        <v>199.04761904761907</v>
      </c>
      <c r="AG51" s="4"/>
      <c r="AI51" s="3"/>
    </row>
    <row r="53" spans="8:35" ht="13.5" thickBot="1" x14ac:dyDescent="0.25">
      <c r="H53" s="1" t="s">
        <v>54</v>
      </c>
      <c r="N53" s="1" t="s">
        <v>55</v>
      </c>
      <c r="X53" s="14" t="s">
        <v>5</v>
      </c>
      <c r="Y53" s="14"/>
      <c r="Z53" s="14">
        <v>2017</v>
      </c>
      <c r="AA53" s="14">
        <v>2018</v>
      </c>
      <c r="AB53" s="14">
        <v>2019</v>
      </c>
      <c r="AC53" s="14">
        <v>2020</v>
      </c>
      <c r="AD53" s="14">
        <v>2021</v>
      </c>
    </row>
    <row r="54" spans="8:35" ht="14" thickTop="1" thickBot="1" x14ac:dyDescent="0.25">
      <c r="H54" s="15"/>
      <c r="I54" s="15"/>
      <c r="J54" s="15">
        <v>2017</v>
      </c>
      <c r="K54" s="15">
        <v>2018</v>
      </c>
      <c r="L54" s="15">
        <v>2019</v>
      </c>
      <c r="M54" s="15">
        <v>2020</v>
      </c>
      <c r="N54" s="15">
        <v>2021</v>
      </c>
      <c r="X54" s="4" t="s">
        <v>4</v>
      </c>
      <c r="Z54" s="3">
        <f t="shared" ref="Z54:AD57" si="7">J55</f>
        <v>26000</v>
      </c>
      <c r="AA54" s="3">
        <f t="shared" si="7"/>
        <v>28000</v>
      </c>
      <c r="AB54" s="3">
        <f t="shared" si="7"/>
        <v>28000</v>
      </c>
      <c r="AC54" s="3">
        <f t="shared" si="7"/>
        <v>28000</v>
      </c>
      <c r="AD54" s="3">
        <f t="shared" si="7"/>
        <v>30000</v>
      </c>
    </row>
    <row r="55" spans="8:35" ht="13.5" thickTop="1" x14ac:dyDescent="0.2">
      <c r="H55" s="6" t="s">
        <v>4</v>
      </c>
      <c r="J55" s="5">
        <v>26000</v>
      </c>
      <c r="K55" s="12">
        <v>28000</v>
      </c>
      <c r="L55" s="5">
        <v>28000</v>
      </c>
      <c r="M55" s="5">
        <v>28000</v>
      </c>
      <c r="N55" s="12">
        <v>30000</v>
      </c>
      <c r="X55" s="11" t="s">
        <v>3</v>
      </c>
      <c r="Z55" s="3">
        <f t="shared" si="7"/>
        <v>18000</v>
      </c>
      <c r="AA55" s="3">
        <f t="shared" si="7"/>
        <v>20000</v>
      </c>
      <c r="AB55" s="3">
        <f t="shared" si="7"/>
        <v>20000</v>
      </c>
      <c r="AC55" s="3">
        <f t="shared" si="7"/>
        <v>22000</v>
      </c>
      <c r="AD55" s="3">
        <f t="shared" si="7"/>
        <v>22000</v>
      </c>
    </row>
    <row r="56" spans="8:35" x14ac:dyDescent="0.2">
      <c r="H56" s="13" t="s">
        <v>3</v>
      </c>
      <c r="J56" s="5">
        <v>18000</v>
      </c>
      <c r="K56" s="12">
        <v>20000</v>
      </c>
      <c r="L56" s="5">
        <v>20000</v>
      </c>
      <c r="M56" s="12">
        <v>22000</v>
      </c>
      <c r="N56" s="5">
        <v>22000</v>
      </c>
      <c r="X56" s="4" t="s">
        <v>2</v>
      </c>
      <c r="Z56" s="3">
        <f t="shared" si="7"/>
        <v>6800</v>
      </c>
      <c r="AA56" s="3">
        <f t="shared" si="7"/>
        <v>6800</v>
      </c>
      <c r="AB56" s="3">
        <f t="shared" si="7"/>
        <v>6800</v>
      </c>
      <c r="AC56" s="3">
        <f t="shared" si="7"/>
        <v>6800</v>
      </c>
      <c r="AD56" s="3">
        <f t="shared" si="7"/>
        <v>6800</v>
      </c>
    </row>
    <row r="57" spans="8:35" x14ac:dyDescent="0.2">
      <c r="H57" s="6" t="s">
        <v>2</v>
      </c>
      <c r="J57" s="5">
        <v>6800</v>
      </c>
      <c r="K57" s="5">
        <v>6800</v>
      </c>
      <c r="L57" s="5">
        <v>6800</v>
      </c>
      <c r="M57" s="5">
        <v>6800</v>
      </c>
      <c r="N57" s="5">
        <v>6800</v>
      </c>
      <c r="X57" s="8" t="s">
        <v>1</v>
      </c>
      <c r="Y57" s="8"/>
      <c r="Z57" s="7">
        <f t="shared" si="7"/>
        <v>50800</v>
      </c>
      <c r="AA57" s="7">
        <f t="shared" si="7"/>
        <v>54800</v>
      </c>
      <c r="AB57" s="7">
        <f t="shared" si="7"/>
        <v>54800</v>
      </c>
      <c r="AC57" s="7">
        <f t="shared" si="7"/>
        <v>56800</v>
      </c>
      <c r="AD57" s="7">
        <f t="shared" si="7"/>
        <v>58800</v>
      </c>
    </row>
    <row r="58" spans="8:35" x14ac:dyDescent="0.2">
      <c r="H58" s="10" t="s">
        <v>1</v>
      </c>
      <c r="I58" s="10"/>
      <c r="J58" s="9">
        <f>SUM(J55:J57)</f>
        <v>50800</v>
      </c>
      <c r="K58" s="9">
        <f>SUM(K55:K57)</f>
        <v>54800</v>
      </c>
      <c r="L58" s="9">
        <f>SUM(L55:L57)</f>
        <v>54800</v>
      </c>
      <c r="M58" s="9">
        <f>SUM(M55:M57)</f>
        <v>56800</v>
      </c>
      <c r="N58" s="9">
        <f>SUM(N55:N57)</f>
        <v>58800</v>
      </c>
      <c r="X58" s="4" t="s">
        <v>0</v>
      </c>
      <c r="Z58" s="3"/>
      <c r="AA58" s="3">
        <f>K59</f>
        <v>5000</v>
      </c>
      <c r="AB58" s="3">
        <f>L59</f>
        <v>5000</v>
      </c>
      <c r="AC58" s="3">
        <f>M59</f>
        <v>5000</v>
      </c>
      <c r="AD58" s="3">
        <f>N59</f>
        <v>5000</v>
      </c>
    </row>
    <row r="59" spans="8:35" x14ac:dyDescent="0.2">
      <c r="H59" s="6" t="s">
        <v>0</v>
      </c>
      <c r="J59" s="5"/>
      <c r="K59" s="5">
        <v>5000</v>
      </c>
      <c r="L59" s="5">
        <v>5000</v>
      </c>
      <c r="M59" s="5">
        <v>5000</v>
      </c>
      <c r="N59" s="5">
        <v>5000</v>
      </c>
    </row>
  </sheetData>
  <mergeCells count="1">
    <mergeCell ref="D13:E13"/>
  </mergeCells>
  <phoneticPr fontId="3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30"/>
  <sheetViews>
    <sheetView showGridLines="0" zoomScale="85" zoomScaleNormal="85" workbookViewId="0">
      <selection activeCell="D2" sqref="D2:F7"/>
    </sheetView>
  </sheetViews>
  <sheetFormatPr defaultColWidth="9.08984375" defaultRowHeight="13" x14ac:dyDescent="0.2"/>
  <cols>
    <col min="1" max="1" width="16.7265625" style="1" customWidth="1"/>
    <col min="2" max="2" width="11.26953125" style="1" customWidth="1"/>
    <col min="3" max="3" width="12.6328125" style="1" customWidth="1"/>
    <col min="4" max="4" width="8.81640625" style="1" customWidth="1"/>
    <col min="5" max="5" width="9" style="1" customWidth="1"/>
    <col min="6" max="6" width="36.453125" style="1" bestFit="1" customWidth="1"/>
    <col min="7" max="7" width="1.81640625" style="1" customWidth="1"/>
    <col min="8" max="8" width="15.26953125" style="1" bestFit="1" customWidth="1"/>
    <col min="9" max="9" width="10.08984375" style="1" bestFit="1" customWidth="1"/>
    <col min="10" max="14" width="7.6328125" style="1" customWidth="1"/>
    <col min="15" max="15" width="2.36328125" style="2" customWidth="1"/>
    <col min="16" max="16" width="12.26953125" style="1" customWidth="1"/>
    <col min="17" max="21" width="9.08984375" style="1"/>
    <col min="22" max="22" width="2.81640625" style="1" customWidth="1"/>
    <col min="23" max="23" width="14.453125" style="1" customWidth="1"/>
    <col min="24" max="16384" width="9.08984375" style="1"/>
  </cols>
  <sheetData>
    <row r="1" spans="1:29" x14ac:dyDescent="0.2">
      <c r="A1" s="1" t="s">
        <v>50</v>
      </c>
      <c r="H1" s="1" t="s">
        <v>51</v>
      </c>
      <c r="N1" s="1" t="s">
        <v>21</v>
      </c>
      <c r="P1" s="1" t="s">
        <v>57</v>
      </c>
      <c r="U1" s="1" t="s">
        <v>56</v>
      </c>
      <c r="W1" s="1" t="s">
        <v>58</v>
      </c>
      <c r="AC1" s="1" t="s">
        <v>21</v>
      </c>
    </row>
    <row r="2" spans="1:29" ht="26.5" thickBot="1" x14ac:dyDescent="0.25">
      <c r="A2" s="35" t="s">
        <v>38</v>
      </c>
      <c r="B2" s="44" t="s">
        <v>46</v>
      </c>
      <c r="C2" s="44" t="s">
        <v>45</v>
      </c>
      <c r="D2" s="44" t="s">
        <v>62</v>
      </c>
      <c r="E2" s="44" t="s">
        <v>44</v>
      </c>
      <c r="F2" s="44"/>
      <c r="H2" s="43"/>
      <c r="I2" s="43"/>
      <c r="J2" s="43">
        <v>2017</v>
      </c>
      <c r="K2" s="43">
        <v>2018</v>
      </c>
      <c r="L2" s="43">
        <v>2019</v>
      </c>
      <c r="M2" s="43">
        <v>2020</v>
      </c>
      <c r="N2" s="43">
        <v>2021</v>
      </c>
      <c r="P2" s="15"/>
      <c r="Q2" s="15">
        <v>2017</v>
      </c>
      <c r="R2" s="15">
        <v>2018</v>
      </c>
      <c r="S2" s="15">
        <v>2019</v>
      </c>
      <c r="T2" s="15">
        <v>2020</v>
      </c>
      <c r="U2" s="15">
        <v>2021</v>
      </c>
      <c r="W2" s="43"/>
      <c r="X2" s="43"/>
      <c r="Y2" s="43">
        <v>2017</v>
      </c>
      <c r="Z2" s="43">
        <v>2018</v>
      </c>
      <c r="AA2" s="49">
        <v>2019</v>
      </c>
      <c r="AB2" s="49">
        <v>2020</v>
      </c>
      <c r="AC2" s="49">
        <v>2021</v>
      </c>
    </row>
    <row r="3" spans="1:29" ht="13.5" thickTop="1" x14ac:dyDescent="0.2">
      <c r="A3" s="1" t="s">
        <v>15</v>
      </c>
      <c r="B3" s="17">
        <v>900000</v>
      </c>
      <c r="C3" s="17">
        <v>700000</v>
      </c>
      <c r="D3" s="17">
        <v>23100</v>
      </c>
      <c r="E3" s="41">
        <f>C3/SUM($C$3:$C$7)</f>
        <v>0.3888888888888889</v>
      </c>
      <c r="F3" s="41" t="s">
        <v>43</v>
      </c>
      <c r="H3" s="6" t="s">
        <v>15</v>
      </c>
      <c r="I3" s="6" t="s">
        <v>4</v>
      </c>
      <c r="J3" s="29">
        <v>7954.545454545454</v>
      </c>
      <c r="K3" s="17">
        <v>8750</v>
      </c>
      <c r="L3" s="17"/>
      <c r="M3" s="17"/>
      <c r="N3" s="17"/>
      <c r="P3" s="6" t="s">
        <v>4</v>
      </c>
      <c r="Q3" s="1">
        <v>200</v>
      </c>
      <c r="R3" s="1">
        <v>200</v>
      </c>
      <c r="S3" s="1">
        <v>200</v>
      </c>
      <c r="T3" s="1">
        <v>200</v>
      </c>
      <c r="U3" s="1">
        <v>200</v>
      </c>
      <c r="W3" s="6" t="s">
        <v>15</v>
      </c>
      <c r="X3" s="6" t="s">
        <v>4</v>
      </c>
      <c r="Y3" s="29">
        <v>7954.545454545454</v>
      </c>
      <c r="Z3" s="17">
        <v>8750</v>
      </c>
      <c r="AA3" s="47">
        <f>Z3*1.2</f>
        <v>10500</v>
      </c>
      <c r="AB3" s="47">
        <f>AA3*1.1</f>
        <v>11550.000000000002</v>
      </c>
      <c r="AC3" s="47">
        <f>AB3*1.1</f>
        <v>12705.000000000004</v>
      </c>
    </row>
    <row r="4" spans="1:29" x14ac:dyDescent="0.2">
      <c r="A4" s="32" t="s">
        <v>13</v>
      </c>
      <c r="B4" s="40">
        <v>2000000</v>
      </c>
      <c r="C4" s="40">
        <v>550000</v>
      </c>
      <c r="D4" s="40">
        <v>54000</v>
      </c>
      <c r="E4" s="39">
        <f>C4/SUM($C$3:$C$7)</f>
        <v>0.30555555555555558</v>
      </c>
      <c r="F4" s="39" t="s">
        <v>63</v>
      </c>
      <c r="H4" s="6"/>
      <c r="I4" s="13" t="s">
        <v>3</v>
      </c>
      <c r="J4" s="29">
        <v>5861.2440191387559</v>
      </c>
      <c r="K4" s="17">
        <v>6447.3684210526317</v>
      </c>
      <c r="L4" s="17"/>
      <c r="M4" s="17"/>
      <c r="N4" s="17"/>
      <c r="P4" s="13" t="s">
        <v>3</v>
      </c>
      <c r="Q4" s="1">
        <v>190</v>
      </c>
      <c r="R4" s="1">
        <v>190</v>
      </c>
      <c r="S4" s="1">
        <v>210</v>
      </c>
      <c r="T4" s="1">
        <v>210</v>
      </c>
      <c r="U4" s="1">
        <v>210</v>
      </c>
      <c r="W4" s="6"/>
      <c r="X4" s="13" t="s">
        <v>3</v>
      </c>
      <c r="Y4" s="29">
        <v>5861.2440191387559</v>
      </c>
      <c r="Z4" s="17">
        <v>6447.3684210526317</v>
      </c>
      <c r="AA4" s="47">
        <f>Z4*1.1</f>
        <v>7092.105263157895</v>
      </c>
      <c r="AB4" s="47">
        <f t="shared" ref="AB4:AC4" si="0">AA4*1.1</f>
        <v>7801.3157894736851</v>
      </c>
      <c r="AC4" s="47">
        <f t="shared" si="0"/>
        <v>8581.4473684210534</v>
      </c>
    </row>
    <row r="5" spans="1:29" x14ac:dyDescent="0.2">
      <c r="A5" s="1" t="s">
        <v>11</v>
      </c>
      <c r="B5" s="17">
        <v>300000</v>
      </c>
      <c r="C5" s="17">
        <v>250000</v>
      </c>
      <c r="D5" s="17">
        <v>7200</v>
      </c>
      <c r="E5" s="41">
        <f>C5/SUM($C$3:$C$7)</f>
        <v>0.1388888888888889</v>
      </c>
      <c r="F5" s="41" t="s">
        <v>42</v>
      </c>
      <c r="H5" s="6"/>
      <c r="I5" s="6" t="s">
        <v>2</v>
      </c>
      <c r="J5" s="29">
        <v>2169.4214876033052</v>
      </c>
      <c r="K5" s="17">
        <v>2386.363636363636</v>
      </c>
      <c r="L5" s="17"/>
      <c r="M5" s="17"/>
      <c r="N5" s="17"/>
      <c r="P5" s="6" t="s">
        <v>2</v>
      </c>
      <c r="Q5" s="1">
        <v>220</v>
      </c>
      <c r="R5" s="1">
        <v>220</v>
      </c>
      <c r="S5" s="1">
        <v>220</v>
      </c>
      <c r="T5" s="1">
        <v>220</v>
      </c>
      <c r="U5" s="1">
        <v>220</v>
      </c>
      <c r="W5" s="6"/>
      <c r="X5" s="6" t="s">
        <v>2</v>
      </c>
      <c r="Y5" s="29">
        <v>2169.4214876033052</v>
      </c>
      <c r="Z5" s="17">
        <v>2386.363636363636</v>
      </c>
      <c r="AA5" s="47">
        <f>Z5*1.1</f>
        <v>2625</v>
      </c>
      <c r="AB5" s="47">
        <f>AA5</f>
        <v>2625</v>
      </c>
      <c r="AC5" s="47">
        <f>AB5</f>
        <v>2625</v>
      </c>
    </row>
    <row r="6" spans="1:29" x14ac:dyDescent="0.2">
      <c r="A6" s="32" t="s">
        <v>10</v>
      </c>
      <c r="B6" s="40">
        <v>280000</v>
      </c>
      <c r="C6" s="40">
        <v>200000</v>
      </c>
      <c r="D6" s="40">
        <v>3700</v>
      </c>
      <c r="E6" s="39">
        <f>C6/SUM($C$3:$C$7)</f>
        <v>0.1111111111111111</v>
      </c>
      <c r="F6" s="39" t="s">
        <v>41</v>
      </c>
      <c r="H6" s="27"/>
      <c r="I6" s="27" t="s">
        <v>9</v>
      </c>
      <c r="J6" s="26">
        <v>15985.210961287514</v>
      </c>
      <c r="K6" s="26">
        <v>17583.732057416266</v>
      </c>
      <c r="L6" s="26">
        <v>19342.105263157893</v>
      </c>
      <c r="M6" s="26">
        <v>21276.315789473683</v>
      </c>
      <c r="N6" s="26">
        <v>23403.947368421053</v>
      </c>
      <c r="P6" s="13" t="s">
        <v>0</v>
      </c>
      <c r="Q6" s="17"/>
      <c r="R6" s="17"/>
      <c r="S6" s="1">
        <v>180</v>
      </c>
      <c r="T6" s="1">
        <v>180</v>
      </c>
      <c r="U6" s="1">
        <v>180</v>
      </c>
      <c r="W6" s="27"/>
      <c r="X6" s="27" t="s">
        <v>9</v>
      </c>
      <c r="Y6" s="26">
        <v>15985.210961287514</v>
      </c>
      <c r="Z6" s="26">
        <v>17583.732057416266</v>
      </c>
      <c r="AA6" s="48">
        <f>SUM(AA3:AA5)</f>
        <v>20217.105263157893</v>
      </c>
      <c r="AB6" s="48">
        <f>SUM(AB3:AB5)</f>
        <v>21976.315789473687</v>
      </c>
      <c r="AC6" s="48">
        <f>SUM(AC3:AC5)</f>
        <v>23911.447368421057</v>
      </c>
    </row>
    <row r="7" spans="1:29" x14ac:dyDescent="0.2">
      <c r="A7" s="38" t="s">
        <v>40</v>
      </c>
      <c r="B7" s="37"/>
      <c r="C7" s="37">
        <v>100000</v>
      </c>
      <c r="D7" s="37"/>
      <c r="E7" s="36">
        <f>C7/SUM($C$3:$C$7)</f>
        <v>5.5555555555555552E-2</v>
      </c>
      <c r="F7" s="36" t="s">
        <v>59</v>
      </c>
      <c r="X7" s="13" t="s">
        <v>0</v>
      </c>
      <c r="Y7" s="46"/>
      <c r="Z7" s="46"/>
      <c r="AA7" s="50">
        <v>5000</v>
      </c>
      <c r="AB7" s="50">
        <v>5000</v>
      </c>
      <c r="AC7" s="50">
        <v>5000</v>
      </c>
    </row>
    <row r="8" spans="1:29" x14ac:dyDescent="0.2">
      <c r="H8" s="2" t="s">
        <v>52</v>
      </c>
      <c r="I8" s="2"/>
      <c r="J8" s="2"/>
      <c r="K8" s="2"/>
      <c r="L8" s="2"/>
      <c r="M8" s="2"/>
      <c r="N8" s="2" t="s">
        <v>49</v>
      </c>
      <c r="O8" s="1"/>
      <c r="P8" s="1" t="s">
        <v>54</v>
      </c>
      <c r="U8" s="1" t="s">
        <v>55</v>
      </c>
    </row>
    <row r="9" spans="1:29" ht="13.5" thickBot="1" x14ac:dyDescent="0.25">
      <c r="H9" s="42"/>
      <c r="I9" s="42"/>
      <c r="J9" s="42">
        <v>2017</v>
      </c>
      <c r="K9" s="42">
        <v>2018</v>
      </c>
      <c r="L9" s="42">
        <v>2019</v>
      </c>
      <c r="M9" s="42">
        <v>2020</v>
      </c>
      <c r="N9" s="42">
        <v>2021</v>
      </c>
      <c r="O9" s="1"/>
      <c r="P9" s="15"/>
      <c r="Q9" s="15">
        <v>2017</v>
      </c>
      <c r="R9" s="15">
        <v>2018</v>
      </c>
      <c r="S9" s="15">
        <v>2019</v>
      </c>
      <c r="T9" s="15">
        <v>2020</v>
      </c>
      <c r="U9" s="15">
        <v>2021</v>
      </c>
    </row>
    <row r="10" spans="1:29" ht="13.5" thickTop="1" x14ac:dyDescent="0.2">
      <c r="H10" s="4" t="s">
        <v>15</v>
      </c>
      <c r="I10" s="4" t="s">
        <v>4</v>
      </c>
      <c r="J10" s="28">
        <v>7954.545454545454</v>
      </c>
      <c r="K10" s="16">
        <v>8750</v>
      </c>
      <c r="L10" s="16"/>
      <c r="M10" s="16"/>
      <c r="N10" s="16"/>
      <c r="O10" s="1"/>
      <c r="P10" s="6" t="s">
        <v>4</v>
      </c>
      <c r="Q10" s="5">
        <v>26000</v>
      </c>
      <c r="R10" s="12">
        <v>28000</v>
      </c>
      <c r="S10" s="5">
        <v>28000</v>
      </c>
      <c r="T10" s="5">
        <v>28000</v>
      </c>
      <c r="U10" s="12">
        <v>30000</v>
      </c>
    </row>
    <row r="11" spans="1:29" x14ac:dyDescent="0.2">
      <c r="A11" s="1" t="s">
        <v>39</v>
      </c>
      <c r="H11" s="4"/>
      <c r="I11" s="11" t="s">
        <v>3</v>
      </c>
      <c r="J11" s="28">
        <v>5861.2440191387559</v>
      </c>
      <c r="K11" s="16">
        <v>6447.3684210526317</v>
      </c>
      <c r="L11" s="16"/>
      <c r="M11" s="16"/>
      <c r="N11" s="16"/>
      <c r="O11" s="1"/>
      <c r="P11" s="13" t="s">
        <v>3</v>
      </c>
      <c r="Q11" s="5">
        <v>18000</v>
      </c>
      <c r="R11" s="12">
        <v>20000</v>
      </c>
      <c r="S11" s="5">
        <v>20000</v>
      </c>
      <c r="T11" s="12">
        <v>22000</v>
      </c>
      <c r="U11" s="5">
        <v>22000</v>
      </c>
    </row>
    <row r="12" spans="1:29" ht="13.5" thickBot="1" x14ac:dyDescent="0.25">
      <c r="A12" s="35" t="s">
        <v>38</v>
      </c>
      <c r="B12" s="35" t="s">
        <v>37</v>
      </c>
      <c r="C12" s="35" t="s">
        <v>36</v>
      </c>
      <c r="D12" s="35" t="s">
        <v>35</v>
      </c>
      <c r="E12" s="35"/>
      <c r="H12" s="4"/>
      <c r="I12" s="4" t="s">
        <v>2</v>
      </c>
      <c r="J12" s="28">
        <v>2169.4214876033052</v>
      </c>
      <c r="K12" s="16">
        <v>2386.363636363636</v>
      </c>
      <c r="L12" s="16"/>
      <c r="M12" s="16"/>
      <c r="N12" s="16"/>
      <c r="O12" s="1"/>
      <c r="P12" s="6" t="s">
        <v>2</v>
      </c>
      <c r="Q12" s="5">
        <v>6800</v>
      </c>
      <c r="R12" s="5">
        <v>6800</v>
      </c>
      <c r="S12" s="5">
        <v>6800</v>
      </c>
      <c r="T12" s="5">
        <v>6800</v>
      </c>
      <c r="U12" s="5">
        <v>6800</v>
      </c>
    </row>
    <row r="13" spans="1:29" ht="13.5" thickTop="1" x14ac:dyDescent="0.2">
      <c r="A13" s="1" t="s">
        <v>4</v>
      </c>
      <c r="B13" s="1" t="s">
        <v>34</v>
      </c>
      <c r="C13" s="1" t="s">
        <v>33</v>
      </c>
      <c r="D13" s="1" t="s">
        <v>32</v>
      </c>
      <c r="H13" s="25"/>
      <c r="I13" s="25" t="s">
        <v>9</v>
      </c>
      <c r="J13" s="24">
        <v>15985.210961287514</v>
      </c>
      <c r="K13" s="24">
        <v>17583.732057416266</v>
      </c>
      <c r="L13" s="24">
        <v>21100.478468899517</v>
      </c>
      <c r="M13" s="24">
        <v>25320.574162679419</v>
      </c>
      <c r="N13" s="24">
        <v>30384.6889952153</v>
      </c>
      <c r="O13" s="1"/>
      <c r="P13" s="10" t="s">
        <v>1</v>
      </c>
      <c r="Q13" s="9">
        <f>SUM(Q10:Q12)</f>
        <v>50800</v>
      </c>
      <c r="R13" s="9">
        <f>SUM(R10:R12)</f>
        <v>54800</v>
      </c>
      <c r="S13" s="9">
        <f>SUM(S10:S12)</f>
        <v>54800</v>
      </c>
      <c r="T13" s="9">
        <f>SUM(T10:T12)</f>
        <v>56800</v>
      </c>
      <c r="U13" s="9">
        <f>SUM(U10:U12)</f>
        <v>58800</v>
      </c>
    </row>
    <row r="14" spans="1:29" ht="26" x14ac:dyDescent="0.2">
      <c r="A14" s="34" t="s">
        <v>3</v>
      </c>
      <c r="B14" s="33" t="s">
        <v>31</v>
      </c>
      <c r="C14" s="33" t="s">
        <v>30</v>
      </c>
      <c r="D14" s="80" t="s">
        <v>29</v>
      </c>
      <c r="E14" s="80"/>
      <c r="O14" s="1"/>
      <c r="P14" s="13" t="s">
        <v>0</v>
      </c>
      <c r="Q14" s="46"/>
      <c r="R14" s="46">
        <v>5000</v>
      </c>
      <c r="S14" s="46">
        <v>5000</v>
      </c>
      <c r="T14" s="46">
        <v>5000</v>
      </c>
      <c r="U14" s="46">
        <v>5000</v>
      </c>
    </row>
    <row r="15" spans="1:29" x14ac:dyDescent="0.2">
      <c r="A15" s="1" t="s">
        <v>2</v>
      </c>
      <c r="B15" s="1" t="s">
        <v>28</v>
      </c>
      <c r="C15" s="1" t="s">
        <v>27</v>
      </c>
      <c r="D15" s="1" t="s">
        <v>26</v>
      </c>
      <c r="O15" s="1"/>
    </row>
    <row r="16" spans="1:29" x14ac:dyDescent="0.2">
      <c r="A16" s="32" t="s">
        <v>25</v>
      </c>
      <c r="B16" s="32" t="s">
        <v>24</v>
      </c>
      <c r="C16" s="32" t="s">
        <v>23</v>
      </c>
      <c r="D16" s="32" t="s">
        <v>22</v>
      </c>
      <c r="E16" s="32"/>
      <c r="O16" s="1"/>
    </row>
    <row r="17" spans="15:15" x14ac:dyDescent="0.2">
      <c r="O17" s="1"/>
    </row>
    <row r="18" spans="15:15" x14ac:dyDescent="0.2">
      <c r="O18" s="1"/>
    </row>
    <row r="19" spans="15:15" x14ac:dyDescent="0.2">
      <c r="O19" s="1"/>
    </row>
    <row r="20" spans="15:15" x14ac:dyDescent="0.2">
      <c r="O20" s="1"/>
    </row>
    <row r="21" spans="15:15" x14ac:dyDescent="0.2">
      <c r="O21" s="1"/>
    </row>
    <row r="22" spans="15:15" x14ac:dyDescent="0.2">
      <c r="O22" s="1"/>
    </row>
    <row r="23" spans="15:15" x14ac:dyDescent="0.2">
      <c r="O23" s="1"/>
    </row>
    <row r="24" spans="15:15" x14ac:dyDescent="0.2">
      <c r="O24" s="1"/>
    </row>
    <row r="25" spans="15:15" x14ac:dyDescent="0.2">
      <c r="O25" s="1"/>
    </row>
    <row r="26" spans="15:15" x14ac:dyDescent="0.2">
      <c r="O26" s="1"/>
    </row>
    <row r="27" spans="15:15" x14ac:dyDescent="0.2">
      <c r="O27" s="1"/>
    </row>
    <row r="28" spans="15:15" x14ac:dyDescent="0.2">
      <c r="O28" s="1"/>
    </row>
    <row r="29" spans="15:15" x14ac:dyDescent="0.2">
      <c r="O29" s="1"/>
    </row>
    <row r="30" spans="15:15" x14ac:dyDescent="0.2">
      <c r="O30" s="1"/>
    </row>
  </sheetData>
  <mergeCells count="1">
    <mergeCell ref="D14:E14"/>
  </mergeCells>
  <phoneticPr fontId="3"/>
  <pageMargins left="0.7" right="0.7" top="0.75" bottom="0.75" header="0.3" footer="0.3"/>
  <pageSetup paperSize="9" scale="6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30"/>
  <sheetViews>
    <sheetView showGridLines="0" zoomScale="85" zoomScaleNormal="85" workbookViewId="0">
      <selection activeCell="D2" sqref="D2:F7"/>
    </sheetView>
  </sheetViews>
  <sheetFormatPr defaultColWidth="9.08984375" defaultRowHeight="13" x14ac:dyDescent="0.2"/>
  <cols>
    <col min="1" max="1" width="16.7265625" style="1" customWidth="1"/>
    <col min="2" max="2" width="11.26953125" style="1" customWidth="1"/>
    <col min="3" max="3" width="12.6328125" style="1" customWidth="1"/>
    <col min="4" max="4" width="8.81640625" style="1" customWidth="1"/>
    <col min="5" max="5" width="9" style="1" customWidth="1"/>
    <col min="6" max="6" width="36.453125" style="1" bestFit="1" customWidth="1"/>
    <col min="7" max="7" width="1.81640625" style="1" customWidth="1"/>
    <col min="8" max="8" width="15.26953125" style="1" bestFit="1" customWidth="1"/>
    <col min="9" max="9" width="10.08984375" style="1" bestFit="1" customWidth="1"/>
    <col min="10" max="14" width="7.6328125" style="1" customWidth="1"/>
    <col min="15" max="15" width="2.36328125" style="2" customWidth="1"/>
    <col min="16" max="16" width="12.26953125" style="1" customWidth="1"/>
    <col min="17" max="21" width="9.08984375" style="1"/>
    <col min="22" max="22" width="2.81640625" style="1" customWidth="1"/>
    <col min="23" max="23" width="15.36328125" style="1" customWidth="1"/>
    <col min="24" max="16384" width="9.08984375" style="1"/>
  </cols>
  <sheetData>
    <row r="1" spans="1:29" x14ac:dyDescent="0.2">
      <c r="A1" s="1" t="s">
        <v>50</v>
      </c>
      <c r="H1" s="1" t="s">
        <v>51</v>
      </c>
      <c r="N1" s="1" t="s">
        <v>21</v>
      </c>
      <c r="P1" s="1" t="s">
        <v>57</v>
      </c>
      <c r="U1" s="1" t="s">
        <v>56</v>
      </c>
      <c r="W1" s="1" t="s">
        <v>58</v>
      </c>
      <c r="AC1" s="1" t="s">
        <v>21</v>
      </c>
    </row>
    <row r="2" spans="1:29" ht="26.5" thickBot="1" x14ac:dyDescent="0.25">
      <c r="A2" s="35" t="s">
        <v>38</v>
      </c>
      <c r="B2" s="44" t="s">
        <v>46</v>
      </c>
      <c r="C2" s="44" t="s">
        <v>45</v>
      </c>
      <c r="D2" s="44" t="s">
        <v>62</v>
      </c>
      <c r="E2" s="44" t="s">
        <v>44</v>
      </c>
      <c r="F2" s="44"/>
      <c r="H2" s="43"/>
      <c r="I2" s="43"/>
      <c r="J2" s="43">
        <v>2017</v>
      </c>
      <c r="K2" s="43">
        <v>2018</v>
      </c>
      <c r="L2" s="43">
        <v>2019</v>
      </c>
      <c r="M2" s="43">
        <v>2020</v>
      </c>
      <c r="N2" s="43">
        <v>2021</v>
      </c>
      <c r="P2" s="15"/>
      <c r="Q2" s="15">
        <v>2017</v>
      </c>
      <c r="R2" s="15">
        <v>2018</v>
      </c>
      <c r="S2" s="15">
        <v>2019</v>
      </c>
      <c r="T2" s="15">
        <v>2020</v>
      </c>
      <c r="U2" s="15">
        <v>2021</v>
      </c>
      <c r="W2" s="43"/>
      <c r="X2" s="43"/>
      <c r="Y2" s="43">
        <v>2017</v>
      </c>
      <c r="Z2" s="43">
        <v>2018</v>
      </c>
      <c r="AA2" s="49">
        <v>2019</v>
      </c>
      <c r="AB2" s="49">
        <v>2020</v>
      </c>
      <c r="AC2" s="49">
        <v>2021</v>
      </c>
    </row>
    <row r="3" spans="1:29" ht="13.5" thickTop="1" x14ac:dyDescent="0.2">
      <c r="A3" s="1" t="s">
        <v>15</v>
      </c>
      <c r="B3" s="17">
        <v>900000</v>
      </c>
      <c r="C3" s="17">
        <v>700000</v>
      </c>
      <c r="D3" s="17">
        <v>23100</v>
      </c>
      <c r="E3" s="41">
        <f>C3/SUM($C$3:$C$7)</f>
        <v>0.3888888888888889</v>
      </c>
      <c r="F3" s="41" t="s">
        <v>43</v>
      </c>
      <c r="H3" s="6" t="s">
        <v>13</v>
      </c>
      <c r="I3" s="6" t="s">
        <v>4</v>
      </c>
      <c r="J3" s="29">
        <v>6249.9999999999991</v>
      </c>
      <c r="K3" s="17">
        <v>6875</v>
      </c>
      <c r="L3" s="17"/>
      <c r="M3" s="17"/>
      <c r="N3" s="17"/>
      <c r="P3" s="6" t="s">
        <v>4</v>
      </c>
      <c r="Q3" s="1">
        <v>200</v>
      </c>
      <c r="R3" s="1">
        <v>200</v>
      </c>
      <c r="S3" s="1">
        <v>200</v>
      </c>
      <c r="T3" s="1">
        <v>200</v>
      </c>
      <c r="U3" s="1">
        <v>200</v>
      </c>
      <c r="W3" s="6" t="s">
        <v>13</v>
      </c>
      <c r="X3" s="6" t="s">
        <v>4</v>
      </c>
      <c r="Y3" s="29">
        <v>6249.9999999999991</v>
      </c>
      <c r="Z3" s="17">
        <v>6875</v>
      </c>
      <c r="AA3" s="47">
        <f>Z3*1.2</f>
        <v>8250</v>
      </c>
      <c r="AB3" s="47">
        <f>AA3*1.1</f>
        <v>9075</v>
      </c>
      <c r="AC3" s="47">
        <f>AB3*1.1</f>
        <v>9982.5</v>
      </c>
    </row>
    <row r="4" spans="1:29" x14ac:dyDescent="0.2">
      <c r="A4" s="32" t="s">
        <v>13</v>
      </c>
      <c r="B4" s="40">
        <v>2000000</v>
      </c>
      <c r="C4" s="40">
        <v>550000</v>
      </c>
      <c r="D4" s="40">
        <v>54000</v>
      </c>
      <c r="E4" s="39">
        <f>C4/SUM($C$3:$C$7)</f>
        <v>0.30555555555555558</v>
      </c>
      <c r="F4" s="39" t="s">
        <v>63</v>
      </c>
      <c r="H4" s="6"/>
      <c r="I4" s="13" t="s">
        <v>3</v>
      </c>
      <c r="J4" s="29">
        <v>4605.2631578947357</v>
      </c>
      <c r="K4" s="17">
        <v>5065.78947368421</v>
      </c>
      <c r="L4" s="17"/>
      <c r="M4" s="17"/>
      <c r="N4" s="17"/>
      <c r="P4" s="13" t="s">
        <v>3</v>
      </c>
      <c r="Q4" s="1">
        <v>190</v>
      </c>
      <c r="R4" s="1">
        <v>190</v>
      </c>
      <c r="S4" s="1">
        <v>210</v>
      </c>
      <c r="T4" s="1">
        <v>210</v>
      </c>
      <c r="U4" s="1">
        <v>210</v>
      </c>
      <c r="W4" s="6"/>
      <c r="X4" s="13" t="s">
        <v>3</v>
      </c>
      <c r="Y4" s="29">
        <v>4605.2631578947357</v>
      </c>
      <c r="Z4" s="17">
        <v>5065.78947368421</v>
      </c>
      <c r="AA4" s="47">
        <f>Z4*1.1</f>
        <v>5572.3684210526317</v>
      </c>
      <c r="AB4" s="47">
        <f t="shared" ref="AB4:AC4" si="0">AA4*1.1</f>
        <v>6129.605263157895</v>
      </c>
      <c r="AC4" s="47">
        <f t="shared" si="0"/>
        <v>6742.5657894736851</v>
      </c>
    </row>
    <row r="5" spans="1:29" x14ac:dyDescent="0.2">
      <c r="A5" s="1" t="s">
        <v>11</v>
      </c>
      <c r="B5" s="17">
        <v>300000</v>
      </c>
      <c r="C5" s="17">
        <v>250000</v>
      </c>
      <c r="D5" s="17">
        <v>7200</v>
      </c>
      <c r="E5" s="41">
        <f>C5/SUM($C$3:$C$7)</f>
        <v>0.1388888888888889</v>
      </c>
      <c r="F5" s="41" t="s">
        <v>42</v>
      </c>
      <c r="H5" s="6"/>
      <c r="I5" s="6" t="s">
        <v>2</v>
      </c>
      <c r="J5" s="29">
        <v>1704.5454545454545</v>
      </c>
      <c r="K5" s="17">
        <v>1875</v>
      </c>
      <c r="L5" s="17"/>
      <c r="M5" s="17"/>
      <c r="N5" s="17"/>
      <c r="P5" s="6" t="s">
        <v>2</v>
      </c>
      <c r="Q5" s="1">
        <v>220</v>
      </c>
      <c r="R5" s="1">
        <v>220</v>
      </c>
      <c r="S5" s="1">
        <v>220</v>
      </c>
      <c r="T5" s="1">
        <v>220</v>
      </c>
      <c r="U5" s="1">
        <v>220</v>
      </c>
      <c r="W5" s="6"/>
      <c r="X5" s="6" t="s">
        <v>2</v>
      </c>
      <c r="Y5" s="29">
        <v>1704.5454545454545</v>
      </c>
      <c r="Z5" s="17">
        <v>1875</v>
      </c>
      <c r="AA5" s="47">
        <f>Z5*1.1</f>
        <v>2062.5</v>
      </c>
      <c r="AB5" s="47">
        <f>AA5</f>
        <v>2062.5</v>
      </c>
      <c r="AC5" s="47">
        <f>AB5</f>
        <v>2062.5</v>
      </c>
    </row>
    <row r="6" spans="1:29" x14ac:dyDescent="0.2">
      <c r="A6" s="32" t="s">
        <v>10</v>
      </c>
      <c r="B6" s="40">
        <v>280000</v>
      </c>
      <c r="C6" s="40">
        <v>200000</v>
      </c>
      <c r="D6" s="40">
        <v>3700</v>
      </c>
      <c r="E6" s="39">
        <f>C6/SUM($C$3:$C$7)</f>
        <v>0.1111111111111111</v>
      </c>
      <c r="F6" s="39" t="s">
        <v>41</v>
      </c>
      <c r="H6" s="27"/>
      <c r="I6" s="27" t="s">
        <v>9</v>
      </c>
      <c r="J6" s="26">
        <v>12559.808612440191</v>
      </c>
      <c r="K6" s="26">
        <v>13815.78947368421</v>
      </c>
      <c r="L6" s="26">
        <v>15197.368421052632</v>
      </c>
      <c r="M6" s="26">
        <v>16717.105263157897</v>
      </c>
      <c r="N6" s="26">
        <v>18388.815789473687</v>
      </c>
      <c r="P6" s="13" t="s">
        <v>0</v>
      </c>
      <c r="Q6" s="17"/>
      <c r="R6" s="17"/>
      <c r="S6" s="1">
        <v>180</v>
      </c>
      <c r="T6" s="1">
        <v>180</v>
      </c>
      <c r="U6" s="1">
        <v>180</v>
      </c>
      <c r="W6" s="27"/>
      <c r="X6" s="27" t="s">
        <v>9</v>
      </c>
      <c r="Y6" s="26">
        <v>12559.808612440191</v>
      </c>
      <c r="Z6" s="26">
        <v>13815.78947368421</v>
      </c>
      <c r="AA6" s="48">
        <f>SUM(AA3:AA5)</f>
        <v>15884.868421052632</v>
      </c>
      <c r="AB6" s="48">
        <f>SUM(AB3:AB5)</f>
        <v>17267.105263157893</v>
      </c>
      <c r="AC6" s="48">
        <f>SUM(AC3:AC5)</f>
        <v>18787.565789473687</v>
      </c>
    </row>
    <row r="7" spans="1:29" x14ac:dyDescent="0.2">
      <c r="A7" s="38" t="s">
        <v>40</v>
      </c>
      <c r="B7" s="37"/>
      <c r="C7" s="37">
        <v>100000</v>
      </c>
      <c r="D7" s="37"/>
      <c r="E7" s="36">
        <f>C7/SUM($C$3:$C$7)</f>
        <v>5.5555555555555552E-2</v>
      </c>
      <c r="F7" s="36" t="s">
        <v>59</v>
      </c>
      <c r="X7" s="13" t="s">
        <v>0</v>
      </c>
      <c r="Y7" s="46"/>
      <c r="Z7" s="46"/>
      <c r="AA7" s="50">
        <v>5000</v>
      </c>
      <c r="AB7" s="50">
        <v>5000</v>
      </c>
      <c r="AC7" s="50">
        <v>5000</v>
      </c>
    </row>
    <row r="8" spans="1:29" x14ac:dyDescent="0.2">
      <c r="H8" s="2" t="s">
        <v>52</v>
      </c>
      <c r="I8" s="2"/>
      <c r="J8" s="2"/>
      <c r="K8" s="2"/>
      <c r="L8" s="2"/>
      <c r="M8" s="2"/>
      <c r="N8" s="2" t="s">
        <v>49</v>
      </c>
      <c r="O8" s="1"/>
      <c r="P8" s="1" t="s">
        <v>54</v>
      </c>
      <c r="U8" s="1" t="s">
        <v>55</v>
      </c>
    </row>
    <row r="9" spans="1:29" ht="13.5" thickBot="1" x14ac:dyDescent="0.25">
      <c r="H9" s="42"/>
      <c r="I9" s="42"/>
      <c r="J9" s="42">
        <v>2017</v>
      </c>
      <c r="K9" s="42">
        <v>2018</v>
      </c>
      <c r="L9" s="42">
        <v>2019</v>
      </c>
      <c r="M9" s="42">
        <v>2020</v>
      </c>
      <c r="N9" s="42">
        <v>2021</v>
      </c>
      <c r="O9" s="1"/>
      <c r="P9" s="15"/>
      <c r="Q9" s="15">
        <v>2017</v>
      </c>
      <c r="R9" s="15">
        <v>2018</v>
      </c>
      <c r="S9" s="15">
        <v>2019</v>
      </c>
      <c r="T9" s="15">
        <v>2020</v>
      </c>
      <c r="U9" s="15">
        <v>2021</v>
      </c>
    </row>
    <row r="10" spans="1:29" ht="13.5" thickTop="1" x14ac:dyDescent="0.2">
      <c r="H10" s="4" t="s">
        <v>13</v>
      </c>
      <c r="I10" s="4" t="s">
        <v>4</v>
      </c>
      <c r="J10" s="28">
        <v>6249.9999999999991</v>
      </c>
      <c r="K10" s="16">
        <v>6875</v>
      </c>
      <c r="L10" s="16"/>
      <c r="M10" s="16"/>
      <c r="N10" s="16"/>
      <c r="O10" s="1"/>
      <c r="P10" s="6" t="s">
        <v>4</v>
      </c>
      <c r="Q10" s="5">
        <v>26000</v>
      </c>
      <c r="R10" s="12">
        <v>28000</v>
      </c>
      <c r="S10" s="5">
        <v>28000</v>
      </c>
      <c r="T10" s="5">
        <v>28000</v>
      </c>
      <c r="U10" s="12">
        <v>30000</v>
      </c>
    </row>
    <row r="11" spans="1:29" x14ac:dyDescent="0.2">
      <c r="A11" s="1" t="s">
        <v>39</v>
      </c>
      <c r="H11" s="4"/>
      <c r="I11" s="11" t="s">
        <v>3</v>
      </c>
      <c r="J11" s="28">
        <v>4605.2631578947357</v>
      </c>
      <c r="K11" s="16">
        <v>5065.78947368421</v>
      </c>
      <c r="L11" s="16"/>
      <c r="M11" s="16"/>
      <c r="N11" s="16"/>
      <c r="O11" s="1"/>
      <c r="P11" s="13" t="s">
        <v>3</v>
      </c>
      <c r="Q11" s="5">
        <v>18000</v>
      </c>
      <c r="R11" s="12">
        <v>20000</v>
      </c>
      <c r="S11" s="5">
        <v>20000</v>
      </c>
      <c r="T11" s="12">
        <v>22000</v>
      </c>
      <c r="U11" s="5">
        <v>22000</v>
      </c>
    </row>
    <row r="12" spans="1:29" ht="13.5" thickBot="1" x14ac:dyDescent="0.25">
      <c r="A12" s="35" t="s">
        <v>38</v>
      </c>
      <c r="B12" s="35" t="s">
        <v>37</v>
      </c>
      <c r="C12" s="35" t="s">
        <v>36</v>
      </c>
      <c r="D12" s="35" t="s">
        <v>35</v>
      </c>
      <c r="E12" s="35"/>
      <c r="H12" s="4"/>
      <c r="I12" s="4" t="s">
        <v>2</v>
      </c>
      <c r="J12" s="28">
        <v>1704.5454545454545</v>
      </c>
      <c r="K12" s="16">
        <v>1875</v>
      </c>
      <c r="L12" s="16"/>
      <c r="M12" s="16"/>
      <c r="N12" s="16"/>
      <c r="O12" s="1"/>
      <c r="P12" s="6" t="s">
        <v>2</v>
      </c>
      <c r="Q12" s="5">
        <v>6800</v>
      </c>
      <c r="R12" s="5">
        <v>6800</v>
      </c>
      <c r="S12" s="5">
        <v>6800</v>
      </c>
      <c r="T12" s="5">
        <v>6800</v>
      </c>
      <c r="U12" s="5">
        <v>6800</v>
      </c>
    </row>
    <row r="13" spans="1:29" ht="13.5" thickTop="1" x14ac:dyDescent="0.2">
      <c r="A13" s="1" t="s">
        <v>4</v>
      </c>
      <c r="B13" s="1" t="s">
        <v>34</v>
      </c>
      <c r="C13" s="1" t="s">
        <v>33</v>
      </c>
      <c r="D13" s="1" t="s">
        <v>32</v>
      </c>
      <c r="H13" s="25"/>
      <c r="I13" s="25" t="s">
        <v>9</v>
      </c>
      <c r="J13" s="24">
        <v>12559.808612440191</v>
      </c>
      <c r="K13" s="24">
        <v>13815.78947368421</v>
      </c>
      <c r="L13" s="24">
        <v>16578.94736842105</v>
      </c>
      <c r="M13" s="24">
        <v>19894.73684210526</v>
      </c>
      <c r="N13" s="24">
        <v>23873.684210526309</v>
      </c>
      <c r="O13" s="1"/>
      <c r="P13" s="10" t="s">
        <v>1</v>
      </c>
      <c r="Q13" s="9">
        <f>SUM(Q10:Q12)</f>
        <v>50800</v>
      </c>
      <c r="R13" s="9">
        <f>SUM(R10:R12)</f>
        <v>54800</v>
      </c>
      <c r="S13" s="9">
        <f>SUM(S10:S12)</f>
        <v>54800</v>
      </c>
      <c r="T13" s="9">
        <f>SUM(T10:T12)</f>
        <v>56800</v>
      </c>
      <c r="U13" s="9">
        <f>SUM(U10:U12)</f>
        <v>58800</v>
      </c>
    </row>
    <row r="14" spans="1:29" ht="26" x14ac:dyDescent="0.2">
      <c r="A14" s="34" t="s">
        <v>3</v>
      </c>
      <c r="B14" s="33" t="s">
        <v>31</v>
      </c>
      <c r="C14" s="33" t="s">
        <v>30</v>
      </c>
      <c r="D14" s="80" t="s">
        <v>29</v>
      </c>
      <c r="E14" s="80"/>
      <c r="O14" s="1"/>
      <c r="P14" s="13" t="s">
        <v>0</v>
      </c>
      <c r="Q14" s="46"/>
      <c r="R14" s="46">
        <v>5000</v>
      </c>
      <c r="S14" s="46">
        <v>5000</v>
      </c>
      <c r="T14" s="46">
        <v>5000</v>
      </c>
      <c r="U14" s="46">
        <v>5000</v>
      </c>
    </row>
    <row r="15" spans="1:29" x14ac:dyDescent="0.2">
      <c r="A15" s="1" t="s">
        <v>2</v>
      </c>
      <c r="B15" s="1" t="s">
        <v>28</v>
      </c>
      <c r="C15" s="1" t="s">
        <v>27</v>
      </c>
      <c r="D15" s="1" t="s">
        <v>26</v>
      </c>
      <c r="O15" s="1"/>
    </row>
    <row r="16" spans="1:29" x14ac:dyDescent="0.2">
      <c r="A16" s="32" t="s">
        <v>25</v>
      </c>
      <c r="B16" s="32" t="s">
        <v>24</v>
      </c>
      <c r="C16" s="32" t="s">
        <v>23</v>
      </c>
      <c r="D16" s="32" t="s">
        <v>22</v>
      </c>
      <c r="E16" s="32"/>
      <c r="O16" s="1"/>
    </row>
    <row r="17" spans="15:15" x14ac:dyDescent="0.2">
      <c r="O17" s="1"/>
    </row>
    <row r="18" spans="15:15" x14ac:dyDescent="0.2">
      <c r="O18" s="1"/>
    </row>
    <row r="19" spans="15:15" x14ac:dyDescent="0.2">
      <c r="O19" s="1"/>
    </row>
    <row r="20" spans="15:15" x14ac:dyDescent="0.2">
      <c r="O20" s="1"/>
    </row>
    <row r="21" spans="15:15" x14ac:dyDescent="0.2">
      <c r="O21" s="1"/>
    </row>
    <row r="22" spans="15:15" x14ac:dyDescent="0.2">
      <c r="O22" s="1"/>
    </row>
    <row r="23" spans="15:15" x14ac:dyDescent="0.2">
      <c r="O23" s="1"/>
    </row>
    <row r="24" spans="15:15" x14ac:dyDescent="0.2">
      <c r="O24" s="1"/>
    </row>
    <row r="25" spans="15:15" x14ac:dyDescent="0.2">
      <c r="O25" s="1"/>
    </row>
    <row r="26" spans="15:15" x14ac:dyDescent="0.2">
      <c r="O26" s="1"/>
    </row>
    <row r="27" spans="15:15" x14ac:dyDescent="0.2">
      <c r="O27" s="1"/>
    </row>
    <row r="28" spans="15:15" x14ac:dyDescent="0.2">
      <c r="O28" s="1"/>
    </row>
    <row r="29" spans="15:15" x14ac:dyDescent="0.2">
      <c r="O29" s="1"/>
    </row>
    <row r="30" spans="15:15" x14ac:dyDescent="0.2">
      <c r="O30" s="1"/>
    </row>
  </sheetData>
  <mergeCells count="1">
    <mergeCell ref="D14:E14"/>
  </mergeCells>
  <phoneticPr fontId="3"/>
  <pageMargins left="0.7" right="0.7" top="0.75" bottom="0.75" header="0.3" footer="0.3"/>
  <pageSetup paperSize="9" scale="6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30"/>
  <sheetViews>
    <sheetView showGridLines="0" zoomScale="85" zoomScaleNormal="85" workbookViewId="0">
      <selection activeCell="D2" sqref="D2:F7"/>
    </sheetView>
  </sheetViews>
  <sheetFormatPr defaultColWidth="9.08984375" defaultRowHeight="13" x14ac:dyDescent="0.2"/>
  <cols>
    <col min="1" max="1" width="16.7265625" style="1" customWidth="1"/>
    <col min="2" max="2" width="11.26953125" style="1" customWidth="1"/>
    <col min="3" max="3" width="12.6328125" style="1" customWidth="1"/>
    <col min="4" max="4" width="8.81640625" style="1" customWidth="1"/>
    <col min="5" max="5" width="9" style="1" customWidth="1"/>
    <col min="6" max="6" width="36.453125" style="1" bestFit="1" customWidth="1"/>
    <col min="7" max="7" width="1.81640625" style="1" customWidth="1"/>
    <col min="8" max="8" width="15.26953125" style="1" bestFit="1" customWidth="1"/>
    <col min="9" max="9" width="10.08984375" style="1" bestFit="1" customWidth="1"/>
    <col min="10" max="14" width="7.6328125" style="1" customWidth="1"/>
    <col min="15" max="15" width="2.36328125" style="2" customWidth="1"/>
    <col min="16" max="16" width="12.26953125" style="1" customWidth="1"/>
    <col min="17" max="21" width="9.08984375" style="1"/>
    <col min="22" max="22" width="2.81640625" style="1" customWidth="1"/>
    <col min="23" max="23" width="14.08984375" style="1" customWidth="1"/>
    <col min="24" max="16384" width="9.08984375" style="1"/>
  </cols>
  <sheetData>
    <row r="1" spans="1:29" x14ac:dyDescent="0.2">
      <c r="A1" s="1" t="s">
        <v>50</v>
      </c>
      <c r="H1" s="1" t="s">
        <v>51</v>
      </c>
      <c r="N1" s="1" t="s">
        <v>21</v>
      </c>
      <c r="P1" s="1" t="s">
        <v>57</v>
      </c>
      <c r="U1" s="1" t="s">
        <v>56</v>
      </c>
      <c r="W1" s="1" t="s">
        <v>58</v>
      </c>
      <c r="AC1" s="1" t="s">
        <v>21</v>
      </c>
    </row>
    <row r="2" spans="1:29" ht="26.5" thickBot="1" x14ac:dyDescent="0.25">
      <c r="A2" s="35" t="s">
        <v>38</v>
      </c>
      <c r="B2" s="44" t="s">
        <v>46</v>
      </c>
      <c r="C2" s="44" t="s">
        <v>45</v>
      </c>
      <c r="D2" s="44" t="s">
        <v>62</v>
      </c>
      <c r="E2" s="44" t="s">
        <v>44</v>
      </c>
      <c r="F2" s="44"/>
      <c r="H2" s="43"/>
      <c r="I2" s="43"/>
      <c r="J2" s="43">
        <v>2017</v>
      </c>
      <c r="K2" s="43">
        <v>2018</v>
      </c>
      <c r="L2" s="43">
        <v>2019</v>
      </c>
      <c r="M2" s="43">
        <v>2020</v>
      </c>
      <c r="N2" s="43">
        <v>2021</v>
      </c>
      <c r="P2" s="15"/>
      <c r="Q2" s="15">
        <v>2017</v>
      </c>
      <c r="R2" s="15">
        <v>2018</v>
      </c>
      <c r="S2" s="15">
        <v>2019</v>
      </c>
      <c r="T2" s="15">
        <v>2020</v>
      </c>
      <c r="U2" s="15">
        <v>2021</v>
      </c>
      <c r="W2" s="43"/>
      <c r="X2" s="43"/>
      <c r="Y2" s="43">
        <v>2017</v>
      </c>
      <c r="Z2" s="43">
        <v>2018</v>
      </c>
      <c r="AA2" s="49">
        <v>2019</v>
      </c>
      <c r="AB2" s="49">
        <v>2020</v>
      </c>
      <c r="AC2" s="49">
        <v>2021</v>
      </c>
    </row>
    <row r="3" spans="1:29" ht="13.5" thickTop="1" x14ac:dyDescent="0.2">
      <c r="A3" s="1" t="s">
        <v>15</v>
      </c>
      <c r="B3" s="17">
        <v>900000</v>
      </c>
      <c r="C3" s="17">
        <v>700000</v>
      </c>
      <c r="D3" s="17">
        <v>23100</v>
      </c>
      <c r="E3" s="41">
        <f>C3/SUM($C$3:$C$7)</f>
        <v>0.3888888888888889</v>
      </c>
      <c r="F3" s="41" t="s">
        <v>43</v>
      </c>
      <c r="H3" s="6" t="s">
        <v>11</v>
      </c>
      <c r="I3" s="6" t="s">
        <v>4</v>
      </c>
      <c r="J3" s="29">
        <v>2840.9090909090905</v>
      </c>
      <c r="K3" s="17">
        <v>3125</v>
      </c>
      <c r="L3" s="17"/>
      <c r="M3" s="17"/>
      <c r="N3" s="17"/>
      <c r="P3" s="6" t="s">
        <v>4</v>
      </c>
      <c r="Q3" s="1">
        <v>200</v>
      </c>
      <c r="R3" s="1">
        <v>200</v>
      </c>
      <c r="S3" s="1">
        <v>200</v>
      </c>
      <c r="T3" s="1">
        <v>200</v>
      </c>
      <c r="U3" s="1">
        <v>200</v>
      </c>
      <c r="W3" s="6" t="s">
        <v>11</v>
      </c>
      <c r="X3" s="6" t="s">
        <v>4</v>
      </c>
      <c r="Y3" s="29">
        <v>2840.9090909090905</v>
      </c>
      <c r="Z3" s="17">
        <v>3125</v>
      </c>
      <c r="AA3" s="47">
        <f>Z3*1.2</f>
        <v>3750</v>
      </c>
      <c r="AB3" s="47">
        <f>AA3*1.1</f>
        <v>4125</v>
      </c>
      <c r="AC3" s="47">
        <f>AB3*1.1</f>
        <v>4537.5</v>
      </c>
    </row>
    <row r="4" spans="1:29" x14ac:dyDescent="0.2">
      <c r="A4" s="32" t="s">
        <v>13</v>
      </c>
      <c r="B4" s="40">
        <v>2000000</v>
      </c>
      <c r="C4" s="40">
        <v>550000</v>
      </c>
      <c r="D4" s="40">
        <v>54000</v>
      </c>
      <c r="E4" s="39">
        <f>C4/SUM($C$3:$C$7)</f>
        <v>0.30555555555555558</v>
      </c>
      <c r="F4" s="39" t="s">
        <v>63</v>
      </c>
      <c r="H4" s="6"/>
      <c r="I4" s="13" t="s">
        <v>3</v>
      </c>
      <c r="J4" s="29">
        <v>2093.3014354066986</v>
      </c>
      <c r="K4" s="17">
        <v>2302.6315789473688</v>
      </c>
      <c r="L4" s="17"/>
      <c r="M4" s="17"/>
      <c r="N4" s="17"/>
      <c r="P4" s="13" t="s">
        <v>3</v>
      </c>
      <c r="Q4" s="1">
        <v>190</v>
      </c>
      <c r="R4" s="1">
        <v>190</v>
      </c>
      <c r="S4" s="1">
        <v>210</v>
      </c>
      <c r="T4" s="1">
        <v>210</v>
      </c>
      <c r="U4" s="1">
        <v>210</v>
      </c>
      <c r="W4" s="6"/>
      <c r="X4" s="13" t="s">
        <v>3</v>
      </c>
      <c r="Y4" s="29">
        <v>2093.3014354066986</v>
      </c>
      <c r="Z4" s="17">
        <v>2302.6315789473688</v>
      </c>
      <c r="AA4" s="47">
        <f>Z4*1.1</f>
        <v>2532.8947368421059</v>
      </c>
      <c r="AB4" s="47">
        <f t="shared" ref="AB4:AC4" si="0">AA4*1.1</f>
        <v>2786.1842105263167</v>
      </c>
      <c r="AC4" s="47">
        <f t="shared" si="0"/>
        <v>3064.8026315789489</v>
      </c>
    </row>
    <row r="5" spans="1:29" x14ac:dyDescent="0.2">
      <c r="A5" s="1" t="s">
        <v>11</v>
      </c>
      <c r="B5" s="17">
        <v>300000</v>
      </c>
      <c r="C5" s="17">
        <v>250000</v>
      </c>
      <c r="D5" s="17">
        <v>7200</v>
      </c>
      <c r="E5" s="41">
        <f>C5/SUM($C$3:$C$7)</f>
        <v>0.1388888888888889</v>
      </c>
      <c r="F5" s="41" t="s">
        <v>42</v>
      </c>
      <c r="H5" s="6"/>
      <c r="I5" s="6" t="s">
        <v>2</v>
      </c>
      <c r="J5" s="29">
        <v>774.79338842975199</v>
      </c>
      <c r="K5" s="17">
        <v>852.27272727272725</v>
      </c>
      <c r="L5" s="17"/>
      <c r="M5" s="17"/>
      <c r="N5" s="17"/>
      <c r="P5" s="6" t="s">
        <v>2</v>
      </c>
      <c r="Q5" s="1">
        <v>220</v>
      </c>
      <c r="R5" s="1">
        <v>220</v>
      </c>
      <c r="S5" s="1">
        <v>220</v>
      </c>
      <c r="T5" s="1">
        <v>220</v>
      </c>
      <c r="U5" s="1">
        <v>220</v>
      </c>
      <c r="W5" s="6"/>
      <c r="X5" s="6" t="s">
        <v>2</v>
      </c>
      <c r="Y5" s="29">
        <v>774.79338842975199</v>
      </c>
      <c r="Z5" s="17">
        <v>852.27272727272725</v>
      </c>
      <c r="AA5" s="47">
        <f>Z5*1.1</f>
        <v>937.5</v>
      </c>
      <c r="AB5" s="47">
        <f>AA5</f>
        <v>937.5</v>
      </c>
      <c r="AC5" s="47">
        <f>AB5</f>
        <v>937.5</v>
      </c>
    </row>
    <row r="6" spans="1:29" x14ac:dyDescent="0.2">
      <c r="A6" s="32" t="s">
        <v>10</v>
      </c>
      <c r="B6" s="40">
        <v>280000</v>
      </c>
      <c r="C6" s="40">
        <v>200000</v>
      </c>
      <c r="D6" s="40">
        <v>3700</v>
      </c>
      <c r="E6" s="39">
        <f>C6/SUM($C$3:$C$7)</f>
        <v>0.1111111111111111</v>
      </c>
      <c r="F6" s="39" t="s">
        <v>41</v>
      </c>
      <c r="H6" s="27"/>
      <c r="I6" s="27" t="s">
        <v>9</v>
      </c>
      <c r="J6" s="26">
        <v>5709.0039147455409</v>
      </c>
      <c r="K6" s="26">
        <v>6279.9043062200953</v>
      </c>
      <c r="L6" s="26">
        <v>6907.8947368421059</v>
      </c>
      <c r="M6" s="26">
        <v>7598.6842105263167</v>
      </c>
      <c r="N6" s="26">
        <v>8358.5526315789484</v>
      </c>
      <c r="P6" s="13" t="s">
        <v>0</v>
      </c>
      <c r="Q6" s="17"/>
      <c r="R6" s="17"/>
      <c r="S6" s="1">
        <v>180</v>
      </c>
      <c r="T6" s="1">
        <v>180</v>
      </c>
      <c r="U6" s="1">
        <v>180</v>
      </c>
      <c r="W6" s="27"/>
      <c r="X6" s="27" t="s">
        <v>9</v>
      </c>
      <c r="Y6" s="26">
        <v>5709.0039147455409</v>
      </c>
      <c r="Z6" s="26">
        <v>6279.9043062200953</v>
      </c>
      <c r="AA6" s="48">
        <f>SUM(AA3:AA5)</f>
        <v>7220.3947368421059</v>
      </c>
      <c r="AB6" s="48">
        <f>SUM(AB3:AB5)</f>
        <v>7848.6842105263167</v>
      </c>
      <c r="AC6" s="48">
        <f>SUM(AC3:AC5)</f>
        <v>8539.8026315789484</v>
      </c>
    </row>
    <row r="7" spans="1:29" x14ac:dyDescent="0.2">
      <c r="A7" s="38" t="s">
        <v>40</v>
      </c>
      <c r="B7" s="37"/>
      <c r="C7" s="37">
        <v>100000</v>
      </c>
      <c r="D7" s="37"/>
      <c r="E7" s="36">
        <f>C7/SUM($C$3:$C$7)</f>
        <v>5.5555555555555552E-2</v>
      </c>
      <c r="F7" s="36" t="s">
        <v>59</v>
      </c>
      <c r="X7" s="13" t="s">
        <v>0</v>
      </c>
      <c r="Y7" s="46"/>
      <c r="Z7" s="46"/>
      <c r="AA7" s="50">
        <v>5000</v>
      </c>
      <c r="AB7" s="50">
        <v>5000</v>
      </c>
      <c r="AC7" s="50">
        <v>5000</v>
      </c>
    </row>
    <row r="8" spans="1:29" x14ac:dyDescent="0.2">
      <c r="H8" s="2" t="s">
        <v>52</v>
      </c>
      <c r="I8" s="2"/>
      <c r="J8" s="2"/>
      <c r="K8" s="2"/>
      <c r="L8" s="2"/>
      <c r="M8" s="2"/>
      <c r="N8" s="2" t="s">
        <v>49</v>
      </c>
      <c r="O8" s="1"/>
      <c r="P8" s="1" t="s">
        <v>54</v>
      </c>
      <c r="U8" s="1" t="s">
        <v>55</v>
      </c>
    </row>
    <row r="9" spans="1:29" ht="13.5" thickBot="1" x14ac:dyDescent="0.25">
      <c r="H9" s="42"/>
      <c r="I9" s="42"/>
      <c r="J9" s="42">
        <v>2017</v>
      </c>
      <c r="K9" s="42">
        <v>2018</v>
      </c>
      <c r="L9" s="42">
        <v>2019</v>
      </c>
      <c r="M9" s="42">
        <v>2020</v>
      </c>
      <c r="N9" s="42">
        <v>2021</v>
      </c>
      <c r="O9" s="1"/>
      <c r="P9" s="15"/>
      <c r="Q9" s="15">
        <v>2017</v>
      </c>
      <c r="R9" s="15">
        <v>2018</v>
      </c>
      <c r="S9" s="15">
        <v>2019</v>
      </c>
      <c r="T9" s="15">
        <v>2020</v>
      </c>
      <c r="U9" s="15">
        <v>2021</v>
      </c>
    </row>
    <row r="10" spans="1:29" ht="13.5" thickTop="1" x14ac:dyDescent="0.2">
      <c r="H10" s="4" t="s">
        <v>11</v>
      </c>
      <c r="I10" s="4" t="s">
        <v>4</v>
      </c>
      <c r="J10" s="28">
        <v>2840.9090909090905</v>
      </c>
      <c r="K10" s="16">
        <v>3125</v>
      </c>
      <c r="L10" s="16"/>
      <c r="M10" s="16"/>
      <c r="N10" s="16"/>
      <c r="O10" s="1"/>
      <c r="P10" s="6" t="s">
        <v>4</v>
      </c>
      <c r="Q10" s="5">
        <v>26000</v>
      </c>
      <c r="R10" s="12">
        <v>28000</v>
      </c>
      <c r="S10" s="5">
        <v>28000</v>
      </c>
      <c r="T10" s="5">
        <v>28000</v>
      </c>
      <c r="U10" s="12">
        <v>30000</v>
      </c>
    </row>
    <row r="11" spans="1:29" x14ac:dyDescent="0.2">
      <c r="A11" s="1" t="s">
        <v>39</v>
      </c>
      <c r="H11" s="4"/>
      <c r="I11" s="11" t="s">
        <v>3</v>
      </c>
      <c r="J11" s="28">
        <v>2093.3014354066986</v>
      </c>
      <c r="K11" s="16">
        <v>2302.6315789473688</v>
      </c>
      <c r="L11" s="16"/>
      <c r="M11" s="16"/>
      <c r="N11" s="16"/>
      <c r="O11" s="1"/>
      <c r="P11" s="13" t="s">
        <v>3</v>
      </c>
      <c r="Q11" s="5">
        <v>18000</v>
      </c>
      <c r="R11" s="12">
        <v>20000</v>
      </c>
      <c r="S11" s="5">
        <v>20000</v>
      </c>
      <c r="T11" s="12">
        <v>22000</v>
      </c>
      <c r="U11" s="5">
        <v>22000</v>
      </c>
    </row>
    <row r="12" spans="1:29" ht="13.5" thickBot="1" x14ac:dyDescent="0.25">
      <c r="A12" s="35" t="s">
        <v>38</v>
      </c>
      <c r="B12" s="35" t="s">
        <v>37</v>
      </c>
      <c r="C12" s="35" t="s">
        <v>36</v>
      </c>
      <c r="D12" s="35" t="s">
        <v>35</v>
      </c>
      <c r="E12" s="35"/>
      <c r="H12" s="4"/>
      <c r="I12" s="4" t="s">
        <v>2</v>
      </c>
      <c r="J12" s="28">
        <v>774.79338842975199</v>
      </c>
      <c r="K12" s="16">
        <v>852.27272727272725</v>
      </c>
      <c r="L12" s="16"/>
      <c r="M12" s="16"/>
      <c r="N12" s="16"/>
      <c r="O12" s="1"/>
      <c r="P12" s="6" t="s">
        <v>2</v>
      </c>
      <c r="Q12" s="5">
        <v>6800</v>
      </c>
      <c r="R12" s="5">
        <v>6800</v>
      </c>
      <c r="S12" s="5">
        <v>6800</v>
      </c>
      <c r="T12" s="5">
        <v>6800</v>
      </c>
      <c r="U12" s="5">
        <v>6800</v>
      </c>
    </row>
    <row r="13" spans="1:29" ht="13.5" thickTop="1" x14ac:dyDescent="0.2">
      <c r="A13" s="1" t="s">
        <v>4</v>
      </c>
      <c r="B13" s="1" t="s">
        <v>34</v>
      </c>
      <c r="C13" s="1" t="s">
        <v>33</v>
      </c>
      <c r="D13" s="1" t="s">
        <v>32</v>
      </c>
      <c r="H13" s="25"/>
      <c r="I13" s="25" t="s">
        <v>9</v>
      </c>
      <c r="J13" s="24">
        <v>5709.0039147455409</v>
      </c>
      <c r="K13" s="24">
        <v>6279.9043062200953</v>
      </c>
      <c r="L13" s="24">
        <v>7535.8851674641137</v>
      </c>
      <c r="M13" s="24">
        <v>9043.0622009569361</v>
      </c>
      <c r="N13" s="24">
        <v>10851.674641148324</v>
      </c>
      <c r="O13" s="1"/>
      <c r="P13" s="10" t="s">
        <v>1</v>
      </c>
      <c r="Q13" s="9">
        <f>SUM(Q10:Q12)</f>
        <v>50800</v>
      </c>
      <c r="R13" s="9">
        <f>SUM(R10:R12)</f>
        <v>54800</v>
      </c>
      <c r="S13" s="9">
        <f>SUM(S10:S12)</f>
        <v>54800</v>
      </c>
      <c r="T13" s="9">
        <f>SUM(T10:T12)</f>
        <v>56800</v>
      </c>
      <c r="U13" s="9">
        <f>SUM(U10:U12)</f>
        <v>58800</v>
      </c>
    </row>
    <row r="14" spans="1:29" ht="26" x14ac:dyDescent="0.2">
      <c r="A14" s="34" t="s">
        <v>3</v>
      </c>
      <c r="B14" s="33" t="s">
        <v>31</v>
      </c>
      <c r="C14" s="33" t="s">
        <v>30</v>
      </c>
      <c r="D14" s="80" t="s">
        <v>29</v>
      </c>
      <c r="E14" s="80"/>
      <c r="O14" s="1"/>
      <c r="P14" s="13" t="s">
        <v>0</v>
      </c>
      <c r="Q14" s="46"/>
      <c r="R14" s="46">
        <v>5000</v>
      </c>
      <c r="S14" s="46">
        <v>5000</v>
      </c>
      <c r="T14" s="46">
        <v>5000</v>
      </c>
      <c r="U14" s="46">
        <v>5000</v>
      </c>
    </row>
    <row r="15" spans="1:29" x14ac:dyDescent="0.2">
      <c r="A15" s="1" t="s">
        <v>2</v>
      </c>
      <c r="B15" s="1" t="s">
        <v>28</v>
      </c>
      <c r="C15" s="1" t="s">
        <v>27</v>
      </c>
      <c r="D15" s="1" t="s">
        <v>26</v>
      </c>
      <c r="O15" s="1"/>
    </row>
    <row r="16" spans="1:29" x14ac:dyDescent="0.2">
      <c r="A16" s="32" t="s">
        <v>25</v>
      </c>
      <c r="B16" s="32" t="s">
        <v>24</v>
      </c>
      <c r="C16" s="32" t="s">
        <v>23</v>
      </c>
      <c r="D16" s="32" t="s">
        <v>22</v>
      </c>
      <c r="E16" s="32"/>
      <c r="O16" s="1"/>
    </row>
    <row r="17" spans="15:15" x14ac:dyDescent="0.2">
      <c r="O17" s="1"/>
    </row>
    <row r="18" spans="15:15" x14ac:dyDescent="0.2">
      <c r="O18" s="1"/>
    </row>
    <row r="19" spans="15:15" x14ac:dyDescent="0.2">
      <c r="O19" s="1"/>
    </row>
    <row r="20" spans="15:15" x14ac:dyDescent="0.2">
      <c r="O20" s="1"/>
    </row>
    <row r="21" spans="15:15" x14ac:dyDescent="0.2">
      <c r="O21" s="1"/>
    </row>
    <row r="22" spans="15:15" x14ac:dyDescent="0.2">
      <c r="O22" s="1"/>
    </row>
    <row r="23" spans="15:15" x14ac:dyDescent="0.2">
      <c r="O23" s="1"/>
    </row>
    <row r="24" spans="15:15" x14ac:dyDescent="0.2">
      <c r="O24" s="1"/>
    </row>
    <row r="25" spans="15:15" x14ac:dyDescent="0.2">
      <c r="O25" s="1"/>
    </row>
    <row r="26" spans="15:15" x14ac:dyDescent="0.2">
      <c r="O26" s="1"/>
    </row>
    <row r="27" spans="15:15" x14ac:dyDescent="0.2">
      <c r="O27" s="1"/>
    </row>
    <row r="28" spans="15:15" x14ac:dyDescent="0.2">
      <c r="O28" s="1"/>
    </row>
    <row r="29" spans="15:15" x14ac:dyDescent="0.2">
      <c r="O29" s="1"/>
    </row>
    <row r="30" spans="15:15" x14ac:dyDescent="0.2">
      <c r="O30" s="1"/>
    </row>
  </sheetData>
  <mergeCells count="1">
    <mergeCell ref="D14:E14"/>
  </mergeCells>
  <phoneticPr fontId="3"/>
  <pageMargins left="0.7" right="0.7" top="0.75" bottom="0.75" header="0.3" footer="0.3"/>
  <pageSetup paperSize="9" scale="6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30"/>
  <sheetViews>
    <sheetView showGridLines="0" zoomScale="85" zoomScaleNormal="85" workbookViewId="0">
      <selection activeCell="F22" sqref="F22"/>
    </sheetView>
  </sheetViews>
  <sheetFormatPr defaultColWidth="9.08984375" defaultRowHeight="13" x14ac:dyDescent="0.2"/>
  <cols>
    <col min="1" max="1" width="16.7265625" style="1" customWidth="1"/>
    <col min="2" max="2" width="11.26953125" style="1" customWidth="1"/>
    <col min="3" max="3" width="12.6328125" style="1" customWidth="1"/>
    <col min="4" max="4" width="8.81640625" style="1" customWidth="1"/>
    <col min="5" max="5" width="9" style="1" customWidth="1"/>
    <col min="6" max="6" width="36.453125" style="1" bestFit="1" customWidth="1"/>
    <col min="7" max="7" width="1.81640625" style="1" customWidth="1"/>
    <col min="8" max="8" width="15.26953125" style="1" bestFit="1" customWidth="1"/>
    <col min="9" max="9" width="10.08984375" style="1" bestFit="1" customWidth="1"/>
    <col min="10" max="14" width="7.6328125" style="1" customWidth="1"/>
    <col min="15" max="15" width="2.36328125" style="2" customWidth="1"/>
    <col min="16" max="16" width="12.26953125" style="1" customWidth="1"/>
    <col min="17" max="21" width="9.08984375" style="1"/>
    <col min="22" max="22" width="2.81640625" style="1" customWidth="1"/>
    <col min="23" max="23" width="15.36328125" style="1" customWidth="1"/>
    <col min="24" max="16384" width="9.08984375" style="1"/>
  </cols>
  <sheetData>
    <row r="1" spans="1:29" x14ac:dyDescent="0.2">
      <c r="A1" s="1" t="s">
        <v>50</v>
      </c>
      <c r="H1" s="1" t="s">
        <v>51</v>
      </c>
      <c r="N1" s="1" t="s">
        <v>21</v>
      </c>
      <c r="P1" s="1" t="s">
        <v>57</v>
      </c>
      <c r="U1" s="1" t="s">
        <v>56</v>
      </c>
      <c r="W1" s="1" t="s">
        <v>58</v>
      </c>
      <c r="AC1" s="1" t="s">
        <v>21</v>
      </c>
    </row>
    <row r="2" spans="1:29" ht="26.5" thickBot="1" x14ac:dyDescent="0.25">
      <c r="A2" s="35" t="s">
        <v>38</v>
      </c>
      <c r="B2" s="44" t="s">
        <v>46</v>
      </c>
      <c r="C2" s="44" t="s">
        <v>45</v>
      </c>
      <c r="D2" s="44" t="s">
        <v>62</v>
      </c>
      <c r="E2" s="44" t="s">
        <v>44</v>
      </c>
      <c r="F2" s="44"/>
      <c r="H2" s="43"/>
      <c r="I2" s="43"/>
      <c r="J2" s="43">
        <v>2017</v>
      </c>
      <c r="K2" s="43">
        <v>2018</v>
      </c>
      <c r="L2" s="43">
        <v>2019</v>
      </c>
      <c r="M2" s="43">
        <v>2020</v>
      </c>
      <c r="N2" s="43">
        <v>2021</v>
      </c>
      <c r="P2" s="15"/>
      <c r="Q2" s="15">
        <v>2017</v>
      </c>
      <c r="R2" s="15">
        <v>2018</v>
      </c>
      <c r="S2" s="15">
        <v>2019</v>
      </c>
      <c r="T2" s="15">
        <v>2020</v>
      </c>
      <c r="U2" s="15">
        <v>2021</v>
      </c>
      <c r="W2" s="43"/>
      <c r="X2" s="43"/>
      <c r="Y2" s="43">
        <v>2017</v>
      </c>
      <c r="Z2" s="43">
        <v>2018</v>
      </c>
      <c r="AA2" s="49">
        <v>2019</v>
      </c>
      <c r="AB2" s="49">
        <v>2020</v>
      </c>
      <c r="AC2" s="49">
        <v>2021</v>
      </c>
    </row>
    <row r="3" spans="1:29" ht="13.5" thickTop="1" x14ac:dyDescent="0.2">
      <c r="A3" s="1" t="s">
        <v>15</v>
      </c>
      <c r="B3" s="17">
        <v>900000</v>
      </c>
      <c r="C3" s="17">
        <v>700000</v>
      </c>
      <c r="D3" s="17">
        <v>23100</v>
      </c>
      <c r="E3" s="41">
        <f>C3/SUM($C$3:$C$7)</f>
        <v>0.3888888888888889</v>
      </c>
      <c r="F3" s="41" t="s">
        <v>43</v>
      </c>
      <c r="H3" s="6" t="s">
        <v>10</v>
      </c>
      <c r="I3" s="6" t="s">
        <v>4</v>
      </c>
      <c r="J3" s="29">
        <v>2272.7272727272725</v>
      </c>
      <c r="K3" s="17">
        <v>2500</v>
      </c>
      <c r="L3" s="17"/>
      <c r="M3" s="17"/>
      <c r="N3" s="17"/>
      <c r="P3" s="6" t="s">
        <v>4</v>
      </c>
      <c r="Q3" s="1">
        <v>200</v>
      </c>
      <c r="R3" s="1">
        <v>200</v>
      </c>
      <c r="S3" s="1">
        <v>200</v>
      </c>
      <c r="T3" s="1">
        <v>200</v>
      </c>
      <c r="U3" s="1">
        <v>200</v>
      </c>
      <c r="W3" s="6" t="s">
        <v>10</v>
      </c>
      <c r="X3" s="6" t="s">
        <v>4</v>
      </c>
      <c r="Y3" s="29">
        <v>2272.7272727272725</v>
      </c>
      <c r="Z3" s="17">
        <v>2500</v>
      </c>
      <c r="AA3" s="47">
        <f>Z3*1.2</f>
        <v>3000</v>
      </c>
      <c r="AB3" s="47">
        <f>AA3*1.1</f>
        <v>3300.0000000000005</v>
      </c>
      <c r="AC3" s="47">
        <f>AB3*1.1</f>
        <v>3630.0000000000009</v>
      </c>
    </row>
    <row r="4" spans="1:29" x14ac:dyDescent="0.2">
      <c r="A4" s="32" t="s">
        <v>13</v>
      </c>
      <c r="B4" s="40">
        <v>2000000</v>
      </c>
      <c r="C4" s="40">
        <v>550000</v>
      </c>
      <c r="D4" s="40">
        <v>54000</v>
      </c>
      <c r="E4" s="39">
        <f>C4/SUM($C$3:$C$7)</f>
        <v>0.30555555555555558</v>
      </c>
      <c r="F4" s="39" t="s">
        <v>63</v>
      </c>
      <c r="H4" s="6"/>
      <c r="I4" s="13" t="s">
        <v>3</v>
      </c>
      <c r="J4" s="29">
        <v>1674.6411483253587</v>
      </c>
      <c r="K4" s="17">
        <v>1842.1052631578948</v>
      </c>
      <c r="L4" s="17"/>
      <c r="M4" s="17"/>
      <c r="N4" s="17"/>
      <c r="P4" s="13" t="s">
        <v>3</v>
      </c>
      <c r="Q4" s="1">
        <v>190</v>
      </c>
      <c r="R4" s="1">
        <v>190</v>
      </c>
      <c r="S4" s="1">
        <v>210</v>
      </c>
      <c r="T4" s="1">
        <v>210</v>
      </c>
      <c r="U4" s="1">
        <v>210</v>
      </c>
      <c r="W4" s="6"/>
      <c r="X4" s="13" t="s">
        <v>3</v>
      </c>
      <c r="Y4" s="29">
        <v>1674.6411483253587</v>
      </c>
      <c r="Z4" s="17">
        <v>1842.1052631578948</v>
      </c>
      <c r="AA4" s="47">
        <f>Z4*1.1</f>
        <v>2026.3157894736844</v>
      </c>
      <c r="AB4" s="47">
        <f t="shared" ref="AB4:AC4" si="0">AA4*1.1</f>
        <v>2228.9473684210529</v>
      </c>
      <c r="AC4" s="47">
        <f t="shared" si="0"/>
        <v>2451.8421052631584</v>
      </c>
    </row>
    <row r="5" spans="1:29" x14ac:dyDescent="0.2">
      <c r="A5" s="1" t="s">
        <v>11</v>
      </c>
      <c r="B5" s="17">
        <v>300000</v>
      </c>
      <c r="C5" s="17">
        <v>250000</v>
      </c>
      <c r="D5" s="17">
        <v>7200</v>
      </c>
      <c r="E5" s="41">
        <f>C5/SUM($C$3:$C$7)</f>
        <v>0.1388888888888889</v>
      </c>
      <c r="F5" s="41" t="s">
        <v>42</v>
      </c>
      <c r="H5" s="6"/>
      <c r="I5" s="6" t="s">
        <v>2</v>
      </c>
      <c r="J5" s="29">
        <v>619.83471074380157</v>
      </c>
      <c r="K5" s="17">
        <v>681.81818181818176</v>
      </c>
      <c r="L5" s="17"/>
      <c r="M5" s="17"/>
      <c r="N5" s="17"/>
      <c r="P5" s="6" t="s">
        <v>2</v>
      </c>
      <c r="Q5" s="1">
        <v>220</v>
      </c>
      <c r="R5" s="1">
        <v>220</v>
      </c>
      <c r="S5" s="1">
        <v>220</v>
      </c>
      <c r="T5" s="1">
        <v>220</v>
      </c>
      <c r="U5" s="1">
        <v>220</v>
      </c>
      <c r="W5" s="6"/>
      <c r="X5" s="6" t="s">
        <v>2</v>
      </c>
      <c r="Y5" s="29">
        <v>619.83471074380157</v>
      </c>
      <c r="Z5" s="17">
        <v>681.81818181818176</v>
      </c>
      <c r="AA5" s="47">
        <f>Z5*1.1</f>
        <v>750</v>
      </c>
      <c r="AB5" s="47">
        <f>AA5</f>
        <v>750</v>
      </c>
      <c r="AC5" s="47">
        <f>AB5</f>
        <v>750</v>
      </c>
    </row>
    <row r="6" spans="1:29" x14ac:dyDescent="0.2">
      <c r="A6" s="32" t="s">
        <v>10</v>
      </c>
      <c r="B6" s="40">
        <v>280000</v>
      </c>
      <c r="C6" s="40">
        <v>200000</v>
      </c>
      <c r="D6" s="40">
        <v>3700</v>
      </c>
      <c r="E6" s="39">
        <f>C6/SUM($C$3:$C$7)</f>
        <v>0.1111111111111111</v>
      </c>
      <c r="F6" s="39" t="s">
        <v>41</v>
      </c>
      <c r="H6" s="27"/>
      <c r="I6" s="27" t="s">
        <v>9</v>
      </c>
      <c r="J6" s="26">
        <v>4567.2031317964329</v>
      </c>
      <c r="K6" s="26">
        <v>5023.923444976077</v>
      </c>
      <c r="L6" s="26">
        <v>5526.3157894736851</v>
      </c>
      <c r="M6" s="26">
        <v>6078.9473684210543</v>
      </c>
      <c r="N6" s="26">
        <v>6686.8421052631602</v>
      </c>
      <c r="P6" s="13" t="s">
        <v>0</v>
      </c>
      <c r="Q6" s="17"/>
      <c r="R6" s="17"/>
      <c r="S6" s="1">
        <v>180</v>
      </c>
      <c r="T6" s="1">
        <v>180</v>
      </c>
      <c r="U6" s="1">
        <v>180</v>
      </c>
      <c r="W6" s="27"/>
      <c r="X6" s="27" t="s">
        <v>9</v>
      </c>
      <c r="Y6" s="26">
        <v>4567.2031317964329</v>
      </c>
      <c r="Z6" s="26">
        <v>5023.923444976077</v>
      </c>
      <c r="AA6" s="48">
        <f>SUM(AA3:AA5)</f>
        <v>5776.3157894736842</v>
      </c>
      <c r="AB6" s="48">
        <f>SUM(AB3:AB5)</f>
        <v>6278.9473684210534</v>
      </c>
      <c r="AC6" s="48">
        <f>SUM(AC3:AC5)</f>
        <v>6831.8421052631593</v>
      </c>
    </row>
    <row r="7" spans="1:29" x14ac:dyDescent="0.2">
      <c r="A7" s="38" t="s">
        <v>40</v>
      </c>
      <c r="B7" s="37"/>
      <c r="C7" s="37">
        <v>100000</v>
      </c>
      <c r="D7" s="37"/>
      <c r="E7" s="36">
        <f>C7/SUM($C$3:$C$7)</f>
        <v>5.5555555555555552E-2</v>
      </c>
      <c r="F7" s="36" t="s">
        <v>59</v>
      </c>
      <c r="X7" s="13" t="s">
        <v>0</v>
      </c>
      <c r="Y7" s="46"/>
      <c r="Z7" s="46"/>
      <c r="AA7" s="50">
        <v>5000</v>
      </c>
      <c r="AB7" s="50">
        <v>5000</v>
      </c>
      <c r="AC7" s="50">
        <v>5000</v>
      </c>
    </row>
    <row r="8" spans="1:29" x14ac:dyDescent="0.2">
      <c r="H8" s="2" t="s">
        <v>52</v>
      </c>
      <c r="I8" s="2"/>
      <c r="J8" s="2"/>
      <c r="K8" s="2"/>
      <c r="L8" s="2"/>
      <c r="M8" s="2"/>
      <c r="N8" s="2" t="s">
        <v>49</v>
      </c>
      <c r="O8" s="1"/>
      <c r="P8" s="1" t="s">
        <v>54</v>
      </c>
      <c r="U8" s="1" t="s">
        <v>55</v>
      </c>
    </row>
    <row r="9" spans="1:29" ht="13.5" thickBot="1" x14ac:dyDescent="0.25">
      <c r="H9" s="42"/>
      <c r="I9" s="42"/>
      <c r="J9" s="42">
        <v>2017</v>
      </c>
      <c r="K9" s="42">
        <v>2018</v>
      </c>
      <c r="L9" s="42">
        <v>2019</v>
      </c>
      <c r="M9" s="42">
        <v>2020</v>
      </c>
      <c r="N9" s="42">
        <v>2021</v>
      </c>
      <c r="O9" s="1"/>
      <c r="P9" s="15"/>
      <c r="Q9" s="15">
        <v>2017</v>
      </c>
      <c r="R9" s="15">
        <v>2018</v>
      </c>
      <c r="S9" s="15">
        <v>2019</v>
      </c>
      <c r="T9" s="15">
        <v>2020</v>
      </c>
      <c r="U9" s="15">
        <v>2021</v>
      </c>
    </row>
    <row r="10" spans="1:29" ht="13.5" thickTop="1" x14ac:dyDescent="0.2">
      <c r="H10" s="4" t="s">
        <v>10</v>
      </c>
      <c r="I10" s="4" t="s">
        <v>4</v>
      </c>
      <c r="J10" s="28">
        <v>2272.7272727272725</v>
      </c>
      <c r="K10" s="16">
        <v>2500</v>
      </c>
      <c r="L10" s="16"/>
      <c r="M10" s="16"/>
      <c r="N10" s="16"/>
      <c r="O10" s="1"/>
      <c r="P10" s="6" t="s">
        <v>4</v>
      </c>
      <c r="Q10" s="5">
        <v>26000</v>
      </c>
      <c r="R10" s="12">
        <v>28000</v>
      </c>
      <c r="S10" s="5">
        <v>28000</v>
      </c>
      <c r="T10" s="5">
        <v>28000</v>
      </c>
      <c r="U10" s="12">
        <v>30000</v>
      </c>
    </row>
    <row r="11" spans="1:29" x14ac:dyDescent="0.2">
      <c r="A11" s="1" t="s">
        <v>39</v>
      </c>
      <c r="H11" s="4"/>
      <c r="I11" s="11" t="s">
        <v>3</v>
      </c>
      <c r="J11" s="28">
        <v>1674.6411483253587</v>
      </c>
      <c r="K11" s="16">
        <v>1842.1052631578948</v>
      </c>
      <c r="L11" s="16"/>
      <c r="M11" s="16"/>
      <c r="N11" s="16"/>
      <c r="O11" s="1"/>
      <c r="P11" s="13" t="s">
        <v>3</v>
      </c>
      <c r="Q11" s="5">
        <v>18000</v>
      </c>
      <c r="R11" s="12">
        <v>20000</v>
      </c>
      <c r="S11" s="5">
        <v>20000</v>
      </c>
      <c r="T11" s="12">
        <v>22000</v>
      </c>
      <c r="U11" s="5">
        <v>22000</v>
      </c>
    </row>
    <row r="12" spans="1:29" ht="13.5" thickBot="1" x14ac:dyDescent="0.25">
      <c r="A12" s="35" t="s">
        <v>38</v>
      </c>
      <c r="B12" s="35" t="s">
        <v>37</v>
      </c>
      <c r="C12" s="35" t="s">
        <v>36</v>
      </c>
      <c r="D12" s="35" t="s">
        <v>35</v>
      </c>
      <c r="E12" s="35"/>
      <c r="H12" s="4"/>
      <c r="I12" s="4" t="s">
        <v>2</v>
      </c>
      <c r="J12" s="28">
        <v>619.83471074380157</v>
      </c>
      <c r="K12" s="16">
        <v>681.81818181818176</v>
      </c>
      <c r="L12" s="16"/>
      <c r="M12" s="16"/>
      <c r="N12" s="16"/>
      <c r="O12" s="1"/>
      <c r="P12" s="6" t="s">
        <v>2</v>
      </c>
      <c r="Q12" s="5">
        <v>6800</v>
      </c>
      <c r="R12" s="5">
        <v>6800</v>
      </c>
      <c r="S12" s="5">
        <v>6800</v>
      </c>
      <c r="T12" s="5">
        <v>6800</v>
      </c>
      <c r="U12" s="5">
        <v>6800</v>
      </c>
    </row>
    <row r="13" spans="1:29" ht="13.5" thickTop="1" x14ac:dyDescent="0.2">
      <c r="A13" s="1" t="s">
        <v>4</v>
      </c>
      <c r="B13" s="1" t="s">
        <v>34</v>
      </c>
      <c r="C13" s="1" t="s">
        <v>33</v>
      </c>
      <c r="D13" s="1" t="s">
        <v>32</v>
      </c>
      <c r="H13" s="25"/>
      <c r="I13" s="25" t="s">
        <v>9</v>
      </c>
      <c r="J13" s="24">
        <v>4567.2031317964329</v>
      </c>
      <c r="K13" s="24">
        <v>5023.923444976077</v>
      </c>
      <c r="L13" s="24">
        <v>6028.7081339712922</v>
      </c>
      <c r="M13" s="24">
        <v>7234.4497607655503</v>
      </c>
      <c r="N13" s="24">
        <v>8681.3397129186596</v>
      </c>
      <c r="O13" s="1"/>
      <c r="P13" s="10" t="s">
        <v>1</v>
      </c>
      <c r="Q13" s="9">
        <f>SUM(Q10:Q12)</f>
        <v>50800</v>
      </c>
      <c r="R13" s="9">
        <f>SUM(R10:R12)</f>
        <v>54800</v>
      </c>
      <c r="S13" s="9">
        <f>SUM(S10:S12)</f>
        <v>54800</v>
      </c>
      <c r="T13" s="9">
        <f>SUM(T10:T12)</f>
        <v>56800</v>
      </c>
      <c r="U13" s="9">
        <f>SUM(U10:U12)</f>
        <v>58800</v>
      </c>
    </row>
    <row r="14" spans="1:29" ht="26" x14ac:dyDescent="0.2">
      <c r="A14" s="34" t="s">
        <v>3</v>
      </c>
      <c r="B14" s="33" t="s">
        <v>31</v>
      </c>
      <c r="C14" s="33" t="s">
        <v>30</v>
      </c>
      <c r="D14" s="80" t="s">
        <v>29</v>
      </c>
      <c r="E14" s="80"/>
      <c r="O14" s="1"/>
      <c r="P14" s="13" t="s">
        <v>0</v>
      </c>
      <c r="Q14" s="46"/>
      <c r="R14" s="46">
        <v>5000</v>
      </c>
      <c r="S14" s="46">
        <v>5000</v>
      </c>
      <c r="T14" s="46">
        <v>5000</v>
      </c>
      <c r="U14" s="46">
        <v>5000</v>
      </c>
    </row>
    <row r="15" spans="1:29" x14ac:dyDescent="0.2">
      <c r="A15" s="1" t="s">
        <v>2</v>
      </c>
      <c r="B15" s="1" t="s">
        <v>28</v>
      </c>
      <c r="C15" s="1" t="s">
        <v>27</v>
      </c>
      <c r="D15" s="1" t="s">
        <v>26</v>
      </c>
      <c r="O15" s="1"/>
    </row>
    <row r="16" spans="1:29" x14ac:dyDescent="0.2">
      <c r="A16" s="32" t="s">
        <v>25</v>
      </c>
      <c r="B16" s="32" t="s">
        <v>24</v>
      </c>
      <c r="C16" s="32" t="s">
        <v>23</v>
      </c>
      <c r="D16" s="32" t="s">
        <v>22</v>
      </c>
      <c r="E16" s="32"/>
      <c r="O16" s="1"/>
    </row>
    <row r="17" spans="15:15" x14ac:dyDescent="0.2">
      <c r="O17" s="1"/>
    </row>
    <row r="18" spans="15:15" x14ac:dyDescent="0.2">
      <c r="O18" s="1"/>
    </row>
    <row r="19" spans="15:15" x14ac:dyDescent="0.2">
      <c r="O19" s="1"/>
    </row>
    <row r="20" spans="15:15" x14ac:dyDescent="0.2">
      <c r="O20" s="1"/>
    </row>
    <row r="21" spans="15:15" x14ac:dyDescent="0.2">
      <c r="O21" s="1"/>
    </row>
    <row r="22" spans="15:15" x14ac:dyDescent="0.2">
      <c r="O22" s="1"/>
    </row>
    <row r="23" spans="15:15" x14ac:dyDescent="0.2">
      <c r="O23" s="1"/>
    </row>
    <row r="24" spans="15:15" x14ac:dyDescent="0.2">
      <c r="O24" s="1"/>
    </row>
    <row r="25" spans="15:15" x14ac:dyDescent="0.2">
      <c r="O25" s="1"/>
    </row>
    <row r="26" spans="15:15" x14ac:dyDescent="0.2">
      <c r="O26" s="1"/>
    </row>
    <row r="27" spans="15:15" x14ac:dyDescent="0.2">
      <c r="O27" s="1"/>
    </row>
    <row r="28" spans="15:15" x14ac:dyDescent="0.2">
      <c r="O28" s="1"/>
    </row>
    <row r="29" spans="15:15" x14ac:dyDescent="0.2">
      <c r="O29" s="1"/>
    </row>
    <row r="30" spans="15:15" x14ac:dyDescent="0.2">
      <c r="O30" s="1"/>
    </row>
  </sheetData>
  <mergeCells count="1">
    <mergeCell ref="D14:E14"/>
  </mergeCells>
  <phoneticPr fontId="3"/>
  <pageMargins left="0.7" right="0.7" top="0.75" bottom="0.75" header="0.3" footer="0.3"/>
  <pageSetup paperSize="9"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ケース回答</vt:lpstr>
      <vt:lpstr>配布</vt:lpstr>
      <vt:lpstr>元データ</vt:lpstr>
      <vt:lpstr>椿堂</vt:lpstr>
      <vt:lpstr>花月</vt:lpstr>
      <vt:lpstr>アオイ</vt:lpstr>
      <vt:lpstr>マーメイド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古屋光大</dc:creator>
  <cp:lastModifiedBy>Captain Pirates</cp:lastModifiedBy>
  <cp:lastPrinted>2019-05-13T03:36:17Z</cp:lastPrinted>
  <dcterms:created xsi:type="dcterms:W3CDTF">2019-04-14T09:12:37Z</dcterms:created>
  <dcterms:modified xsi:type="dcterms:W3CDTF">2019-05-26T02:33:32Z</dcterms:modified>
</cp:coreProperties>
</file>